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9320" windowHeight="9405"/>
  </bookViews>
  <sheets>
    <sheet name="งบแสดงฐานะการเงิน" sheetId="1" r:id="rId1"/>
    <sheet name="หมายเหตุ1" sheetId="16" r:id="rId2"/>
    <sheet name="หมายเหตุ2" sheetId="2" r:id="rId3"/>
    <sheet name="หมายเหตุ3-5" sheetId="3" r:id="rId4"/>
    <sheet name="หมายเหตุ6" sheetId="14" r:id="rId5"/>
    <sheet name="หมายเหตุ 7" sheetId="4" r:id="rId6"/>
    <sheet name="หมายเหตุ8" sheetId="7" r:id="rId7"/>
    <sheet name="หมายเหตุ9" sheetId="9" r:id="rId8"/>
    <sheet name="แนบท้าย 9" sheetId="10" r:id="rId9"/>
    <sheet name="งบแสดงผลการดำเนินงาน" sheetId="13" r:id="rId10"/>
    <sheet name="หมายเหตุประกอบผลการดำเนินงาน1-2" sheetId="15" r:id="rId11"/>
    <sheet name="รับ-จ่าย" sheetId="18" r:id="rId12"/>
  </sheets>
  <externalReferences>
    <externalReference r:id="rId13"/>
    <externalReference r:id="rId14"/>
    <externalReference r:id="rId15"/>
    <externalReference r:id="rId16"/>
  </externalReferences>
  <definedNames>
    <definedName name="_xlnm.Print_Titles" localSheetId="5">'หมายเหตุ 7'!$1:$5</definedName>
    <definedName name="_xlnm.Print_Titles" localSheetId="4">หมายเหตุ6!$1:$6</definedName>
  </definedNames>
  <calcPr calcId="144525"/>
</workbook>
</file>

<file path=xl/calcChain.xml><?xml version="1.0" encoding="utf-8"?>
<calcChain xmlns="http://schemas.openxmlformats.org/spreadsheetml/2006/main">
  <c r="D57" i="18" l="1"/>
  <c r="C57" i="18"/>
  <c r="F57" i="18" s="1"/>
  <c r="D55" i="18"/>
  <c r="C55" i="18"/>
  <c r="F55" i="18" s="1"/>
  <c r="F53" i="18"/>
  <c r="F52" i="18"/>
  <c r="F49" i="18"/>
  <c r="C49" i="18"/>
  <c r="D48" i="18"/>
  <c r="C48" i="18"/>
  <c r="F48" i="18" s="1"/>
  <c r="D47" i="18"/>
  <c r="F47" i="18" s="1"/>
  <c r="D46" i="18"/>
  <c r="C46" i="18"/>
  <c r="F46" i="18" s="1"/>
  <c r="F45" i="18"/>
  <c r="D44" i="18"/>
  <c r="D50" i="18" s="1"/>
  <c r="D56" i="18" s="1"/>
  <c r="C44" i="18"/>
  <c r="C50" i="18" s="1"/>
  <c r="D35" i="18"/>
  <c r="D34" i="18"/>
  <c r="D31" i="18"/>
  <c r="C31" i="18"/>
  <c r="F31" i="18" s="1"/>
  <c r="D30" i="18"/>
  <c r="C30" i="18"/>
  <c r="F30" i="18" s="1"/>
  <c r="D28" i="18"/>
  <c r="C28" i="18"/>
  <c r="F28" i="18" s="1"/>
  <c r="D27" i="18"/>
  <c r="C27" i="18"/>
  <c r="F27" i="18" s="1"/>
  <c r="D26" i="18"/>
  <c r="C26" i="18"/>
  <c r="F26" i="18" s="1"/>
  <c r="D25" i="18"/>
  <c r="C25" i="18"/>
  <c r="F25" i="18" s="1"/>
  <c r="D24" i="18"/>
  <c r="C24" i="18"/>
  <c r="F24" i="18" s="1"/>
  <c r="D23" i="18"/>
  <c r="C23" i="18"/>
  <c r="D22" i="18"/>
  <c r="D32" i="18" s="1"/>
  <c r="D36" i="18" s="1"/>
  <c r="C22" i="18"/>
  <c r="F22" i="18" s="1"/>
  <c r="D16" i="18"/>
  <c r="D15" i="18"/>
  <c r="D13" i="18"/>
  <c r="C13" i="18"/>
  <c r="F13" i="18" s="1"/>
  <c r="D12" i="18"/>
  <c r="C12" i="18"/>
  <c r="F12" i="18" s="1"/>
  <c r="D11" i="18"/>
  <c r="C11" i="18"/>
  <c r="F11" i="18" s="1"/>
  <c r="D10" i="18"/>
  <c r="C10" i="18"/>
  <c r="D9" i="18"/>
  <c r="C9" i="18"/>
  <c r="F9" i="18" s="1"/>
  <c r="D8" i="18"/>
  <c r="C8" i="18"/>
  <c r="C14" i="18" s="1"/>
  <c r="C32" i="18" l="1"/>
  <c r="F32" i="18" s="1"/>
  <c r="F8" i="18"/>
  <c r="F10" i="18"/>
  <c r="C56" i="18"/>
  <c r="F50" i="18"/>
  <c r="D14" i="18"/>
  <c r="D17" i="18" s="1"/>
  <c r="D37" i="18" s="1"/>
  <c r="F23" i="18"/>
  <c r="F44" i="18"/>
  <c r="C58" i="18" l="1"/>
  <c r="F56" i="18"/>
  <c r="F14" i="18"/>
  <c r="R49" i="15" l="1"/>
  <c r="R45" i="15"/>
  <c r="R42" i="15"/>
  <c r="R57" i="15" s="1"/>
  <c r="R5" i="15"/>
  <c r="R8" i="15" s="1"/>
  <c r="H59" i="15"/>
  <c r="H58" i="15"/>
  <c r="H57" i="15"/>
  <c r="H56" i="15"/>
  <c r="H55" i="15"/>
  <c r="H54" i="15"/>
  <c r="H53" i="15"/>
  <c r="H52" i="15"/>
  <c r="H51" i="15"/>
  <c r="H50" i="15"/>
  <c r="H49" i="15"/>
  <c r="I48" i="15"/>
  <c r="H47" i="15"/>
  <c r="H46" i="15"/>
  <c r="H45" i="15"/>
  <c r="I44" i="15"/>
  <c r="H43" i="15"/>
  <c r="I42" i="15"/>
  <c r="I21" i="15"/>
  <c r="I19" i="15"/>
  <c r="I15" i="15"/>
  <c r="I11" i="15"/>
  <c r="I5" i="15"/>
  <c r="I60" i="15" l="1"/>
  <c r="I24" i="15"/>
  <c r="H7" i="2" l="1"/>
  <c r="H9" i="2"/>
  <c r="F11" i="2"/>
  <c r="O120" i="14"/>
  <c r="P119" i="14"/>
  <c r="P118" i="14"/>
  <c r="P117" i="14"/>
  <c r="P116" i="14"/>
  <c r="Q115" i="14"/>
  <c r="Q116" i="14" s="1"/>
  <c r="Q120" i="14" s="1"/>
  <c r="P115" i="14"/>
  <c r="O114" i="14"/>
  <c r="P113" i="14"/>
  <c r="P112" i="14"/>
  <c r="P111" i="14"/>
  <c r="P110" i="14"/>
  <c r="Q109" i="14"/>
  <c r="Q110" i="14" s="1"/>
  <c r="P109" i="14"/>
  <c r="O108" i="14"/>
  <c r="P107" i="14"/>
  <c r="P106" i="14"/>
  <c r="P105" i="14"/>
  <c r="P104" i="14"/>
  <c r="Q103" i="14"/>
  <c r="Q104" i="14" s="1"/>
  <c r="Q105" i="14" s="1"/>
  <c r="Q106" i="14" s="1"/>
  <c r="P103" i="14"/>
  <c r="O102" i="14"/>
  <c r="Q97" i="14"/>
  <c r="Q102" i="14" s="1"/>
  <c r="P97" i="14"/>
  <c r="P102" i="14" s="1"/>
  <c r="P96" i="14"/>
  <c r="O96" i="14"/>
  <c r="Q91" i="14"/>
  <c r="Q96" i="14" s="1"/>
  <c r="O90" i="14"/>
  <c r="Q85" i="14"/>
  <c r="Q90" i="14" s="1"/>
  <c r="P85" i="14"/>
  <c r="P90" i="14" s="1"/>
  <c r="P84" i="14"/>
  <c r="O84" i="14"/>
  <c r="Q79" i="14"/>
  <c r="Q84" i="14" s="1"/>
  <c r="O78" i="14"/>
  <c r="P74" i="14"/>
  <c r="Q73" i="14"/>
  <c r="Q74" i="14" s="1"/>
  <c r="Q78" i="14" s="1"/>
  <c r="P73" i="14"/>
  <c r="P78" i="14" s="1"/>
  <c r="P72" i="14"/>
  <c r="O72" i="14"/>
  <c r="Q67" i="14"/>
  <c r="Q72" i="14" s="1"/>
  <c r="P66" i="14"/>
  <c r="O66" i="14"/>
  <c r="Q61" i="14"/>
  <c r="Q62" i="14" s="1"/>
  <c r="Q66" i="14" s="1"/>
  <c r="P60" i="14"/>
  <c r="O60" i="14"/>
  <c r="Q55" i="14"/>
  <c r="Q60" i="14" s="1"/>
  <c r="O54" i="14"/>
  <c r="P53" i="14"/>
  <c r="P52" i="14"/>
  <c r="P51" i="14"/>
  <c r="P50" i="14"/>
  <c r="Q49" i="14"/>
  <c r="Q50" i="14" s="1"/>
  <c r="Q51" i="14" s="1"/>
  <c r="Q54" i="14" s="1"/>
  <c r="P49" i="14"/>
  <c r="P48" i="14"/>
  <c r="O48" i="14"/>
  <c r="Q43" i="14"/>
  <c r="Q48" i="14" s="1"/>
  <c r="O42" i="14"/>
  <c r="P41" i="14"/>
  <c r="P40" i="14"/>
  <c r="P39" i="14"/>
  <c r="P38" i="14"/>
  <c r="Q37" i="14"/>
  <c r="Q38" i="14" s="1"/>
  <c r="Q42" i="14" s="1"/>
  <c r="P37" i="14"/>
  <c r="O36" i="14"/>
  <c r="P35" i="14"/>
  <c r="P34" i="14"/>
  <c r="P33" i="14"/>
  <c r="P32" i="14"/>
  <c r="Q31" i="14"/>
  <c r="Q32" i="14" s="1"/>
  <c r="Q33" i="14" s="1"/>
  <c r="Q34" i="14" s="1"/>
  <c r="Q35" i="14" s="1"/>
  <c r="Q36" i="14" s="1"/>
  <c r="P31" i="14"/>
  <c r="O30" i="14"/>
  <c r="P29" i="14"/>
  <c r="P28" i="14"/>
  <c r="P27" i="14"/>
  <c r="P26" i="14"/>
  <c r="P25" i="14"/>
  <c r="Q24" i="14"/>
  <c r="Q25" i="14" s="1"/>
  <c r="Q26" i="14" s="1"/>
  <c r="Q27" i="14" s="1"/>
  <c r="Q28" i="14" s="1"/>
  <c r="Q29" i="14" s="1"/>
  <c r="Q30" i="14" s="1"/>
  <c r="P24" i="14"/>
  <c r="O23" i="14"/>
  <c r="P22" i="14"/>
  <c r="P21" i="14"/>
  <c r="P20" i="14"/>
  <c r="P19" i="14"/>
  <c r="Q18" i="14"/>
  <c r="Q19" i="14" s="1"/>
  <c r="Q20" i="14" s="1"/>
  <c r="Q21" i="14" s="1"/>
  <c r="Q22" i="14" s="1"/>
  <c r="Q23" i="14" s="1"/>
  <c r="P18" i="14"/>
  <c r="O17" i="14"/>
  <c r="P15" i="14"/>
  <c r="P14" i="14"/>
  <c r="P13" i="14"/>
  <c r="Q12" i="14"/>
  <c r="Q13" i="14" s="1"/>
  <c r="Q14" i="14" s="1"/>
  <c r="Q15" i="14" s="1"/>
  <c r="Q16" i="14" s="1"/>
  <c r="Q17" i="14" s="1"/>
  <c r="P12" i="14"/>
  <c r="O11" i="14"/>
  <c r="P10" i="14"/>
  <c r="P9" i="14"/>
  <c r="P8" i="14"/>
  <c r="Q7" i="14"/>
  <c r="Q8" i="14" s="1"/>
  <c r="Q9" i="14" s="1"/>
  <c r="P7" i="14"/>
  <c r="P36" i="14" l="1"/>
  <c r="P17" i="14"/>
  <c r="P23" i="14"/>
  <c r="P11" i="14"/>
  <c r="P120" i="14"/>
  <c r="P54" i="14"/>
  <c r="P30" i="14"/>
  <c r="P42" i="14"/>
  <c r="P108" i="14"/>
  <c r="P114" i="14"/>
  <c r="Q11" i="14"/>
  <c r="Q10" i="14"/>
  <c r="Q108" i="14"/>
  <c r="Q107" i="14"/>
  <c r="Q114" i="14"/>
  <c r="Q121" i="14" s="1"/>
  <c r="Q111" i="14"/>
  <c r="F12" i="7" l="1"/>
  <c r="E62" i="1"/>
  <c r="E58" i="1"/>
  <c r="E25" i="1"/>
  <c r="C34" i="13" l="1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D35" i="13" s="1"/>
  <c r="C26" i="13"/>
  <c r="C35" i="13" s="1"/>
  <c r="M23" i="13"/>
  <c r="J23" i="13"/>
  <c r="G23" i="13"/>
  <c r="D23" i="13"/>
  <c r="D22" i="13"/>
  <c r="G21" i="13"/>
  <c r="D21" i="13" s="1"/>
  <c r="D20" i="13"/>
  <c r="G19" i="13"/>
  <c r="D19" i="13"/>
  <c r="O18" i="13"/>
  <c r="D18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O15" i="13"/>
  <c r="N15" i="13"/>
  <c r="M15" i="13"/>
  <c r="L15" i="13"/>
  <c r="K15" i="13"/>
  <c r="J15" i="13"/>
  <c r="I15" i="13"/>
  <c r="H15" i="13"/>
  <c r="G15" i="13"/>
  <c r="F15" i="13"/>
  <c r="E15" i="13"/>
  <c r="D15" i="13" s="1"/>
  <c r="C15" i="13"/>
  <c r="O14" i="13"/>
  <c r="N14" i="13"/>
  <c r="M14" i="13"/>
  <c r="L14" i="13"/>
  <c r="K14" i="13"/>
  <c r="J14" i="13"/>
  <c r="I14" i="13"/>
  <c r="H14" i="13"/>
  <c r="G14" i="13"/>
  <c r="F14" i="13"/>
  <c r="E14" i="13"/>
  <c r="D14" i="13" s="1"/>
  <c r="C14" i="13"/>
  <c r="O13" i="13"/>
  <c r="N13" i="13"/>
  <c r="M13" i="13"/>
  <c r="L13" i="13"/>
  <c r="K13" i="13"/>
  <c r="J13" i="13"/>
  <c r="I13" i="13"/>
  <c r="H13" i="13"/>
  <c r="G13" i="13"/>
  <c r="F13" i="13"/>
  <c r="E13" i="13"/>
  <c r="D13" i="13" s="1"/>
  <c r="C13" i="13"/>
  <c r="O12" i="13"/>
  <c r="N12" i="13"/>
  <c r="M12" i="13"/>
  <c r="L12" i="13"/>
  <c r="K12" i="13"/>
  <c r="J12" i="13"/>
  <c r="I12" i="13"/>
  <c r="H12" i="13"/>
  <c r="G12" i="13"/>
  <c r="F12" i="13"/>
  <c r="E12" i="13"/>
  <c r="D12" i="13" s="1"/>
  <c r="C12" i="13"/>
  <c r="O11" i="13"/>
  <c r="N11" i="13"/>
  <c r="M11" i="13"/>
  <c r="L11" i="13"/>
  <c r="K11" i="13"/>
  <c r="J11" i="13"/>
  <c r="I11" i="13"/>
  <c r="H11" i="13"/>
  <c r="G11" i="13"/>
  <c r="F11" i="13"/>
  <c r="E11" i="13"/>
  <c r="D11" i="13" s="1"/>
  <c r="C11" i="13"/>
  <c r="O10" i="13"/>
  <c r="N10" i="13"/>
  <c r="M10" i="13"/>
  <c r="L10" i="13"/>
  <c r="K10" i="13"/>
  <c r="J10" i="13"/>
  <c r="I10" i="13"/>
  <c r="H10" i="13"/>
  <c r="G10" i="13"/>
  <c r="F10" i="13"/>
  <c r="E10" i="13"/>
  <c r="D10" i="13" s="1"/>
  <c r="C10" i="13"/>
  <c r="O9" i="13"/>
  <c r="N9" i="13"/>
  <c r="M9" i="13"/>
  <c r="L9" i="13"/>
  <c r="K9" i="13"/>
  <c r="J9" i="13"/>
  <c r="I9" i="13"/>
  <c r="H9" i="13"/>
  <c r="G9" i="13"/>
  <c r="F9" i="13"/>
  <c r="E9" i="13"/>
  <c r="D9" i="13" s="1"/>
  <c r="C9" i="13"/>
  <c r="O8" i="13"/>
  <c r="N8" i="13"/>
  <c r="M8" i="13"/>
  <c r="L8" i="13"/>
  <c r="K8" i="13"/>
  <c r="J8" i="13"/>
  <c r="I8" i="13"/>
  <c r="H8" i="13"/>
  <c r="G8" i="13"/>
  <c r="F8" i="13"/>
  <c r="E8" i="13"/>
  <c r="C8" i="13"/>
  <c r="O7" i="13"/>
  <c r="N7" i="13"/>
  <c r="M7" i="13"/>
  <c r="L7" i="13"/>
  <c r="K7" i="13"/>
  <c r="J7" i="13"/>
  <c r="I7" i="13"/>
  <c r="H7" i="13"/>
  <c r="G7" i="13"/>
  <c r="F7" i="13"/>
  <c r="E7" i="13"/>
  <c r="C7" i="13"/>
  <c r="O6" i="13"/>
  <c r="O24" i="13" s="1"/>
  <c r="N6" i="13"/>
  <c r="M6" i="13"/>
  <c r="M24" i="13" s="1"/>
  <c r="L6" i="13"/>
  <c r="K6" i="13"/>
  <c r="K24" i="13" s="1"/>
  <c r="J6" i="13"/>
  <c r="I6" i="13"/>
  <c r="I24" i="13" s="1"/>
  <c r="H6" i="13"/>
  <c r="G6" i="13"/>
  <c r="G24" i="13" s="1"/>
  <c r="F6" i="13"/>
  <c r="E6" i="13"/>
  <c r="E24" i="13" s="1"/>
  <c r="C6" i="13"/>
  <c r="C24" i="13" s="1"/>
  <c r="F24" i="13" l="1"/>
  <c r="H24" i="13"/>
  <c r="J24" i="13"/>
  <c r="L24" i="13"/>
  <c r="N24" i="13"/>
  <c r="D7" i="13"/>
  <c r="D8" i="13"/>
  <c r="D6" i="13"/>
  <c r="G9" i="10"/>
  <c r="G10" i="10"/>
  <c r="H12" i="10"/>
  <c r="F12" i="10"/>
  <c r="E12" i="10"/>
  <c r="D12" i="10"/>
  <c r="F23" i="9"/>
  <c r="G25" i="4"/>
  <c r="E49" i="1" s="1"/>
  <c r="E11" i="1"/>
  <c r="G29" i="3"/>
  <c r="G30" i="3" s="1"/>
  <c r="E14" i="1" s="1"/>
  <c r="G21" i="3"/>
  <c r="E13" i="1" s="1"/>
  <c r="G12" i="3"/>
  <c r="G11" i="3"/>
  <c r="G10" i="3"/>
  <c r="G9" i="3"/>
  <c r="G8" i="3"/>
  <c r="G7" i="3"/>
  <c r="G6" i="3"/>
  <c r="E31" i="2"/>
  <c r="F30" i="2"/>
  <c r="F29" i="2"/>
  <c r="D28" i="2"/>
  <c r="D31" i="2" s="1"/>
  <c r="F27" i="2"/>
  <c r="F26" i="2"/>
  <c r="F25" i="2"/>
  <c r="F24" i="2"/>
  <c r="F23" i="2"/>
  <c r="F22" i="2"/>
  <c r="F21" i="2"/>
  <c r="F20" i="2"/>
  <c r="F19" i="2"/>
  <c r="C18" i="2"/>
  <c r="F18" i="2" s="1"/>
  <c r="F17" i="2"/>
  <c r="F16" i="2"/>
  <c r="F15" i="2"/>
  <c r="F14" i="2"/>
  <c r="C13" i="2"/>
  <c r="F13" i="2" s="1"/>
  <c r="F12" i="2"/>
  <c r="F10" i="2"/>
  <c r="H8" i="2"/>
  <c r="F9" i="2"/>
  <c r="F8" i="2"/>
  <c r="H31" i="2"/>
  <c r="E46" i="1" s="1"/>
  <c r="G14" i="3" l="1"/>
  <c r="E9" i="1" s="1"/>
  <c r="E20" i="1" s="1"/>
  <c r="E26" i="1" s="1"/>
  <c r="D24" i="13"/>
  <c r="D36" i="13" s="1"/>
  <c r="E9" i="9"/>
  <c r="F15" i="9" s="1"/>
  <c r="F16" i="9" s="1"/>
  <c r="F13" i="7"/>
  <c r="E52" i="1" s="1"/>
  <c r="E54" i="1" s="1"/>
  <c r="E59" i="1" s="1"/>
  <c r="G12" i="10"/>
  <c r="C31" i="2"/>
  <c r="F28" i="2"/>
  <c r="F31" i="2" s="1"/>
  <c r="E6" i="1" s="1"/>
  <c r="E61" i="1" l="1"/>
  <c r="E63" i="1" s="1"/>
  <c r="E64" i="1" s="1"/>
</calcChain>
</file>

<file path=xl/sharedStrings.xml><?xml version="1.0" encoding="utf-8"?>
<sst xmlns="http://schemas.openxmlformats.org/spreadsheetml/2006/main" count="707" uniqueCount="458">
  <si>
    <t>เทศบาลตำบลแม่คือ</t>
  </si>
  <si>
    <t>งบแสดงฐานะการเงิน</t>
  </si>
  <si>
    <t>เพียง ณ วันที่ 30 กันยายน 2558</t>
  </si>
  <si>
    <t>ทรัพย์สิน</t>
  </si>
  <si>
    <t>เงินสด เงินฝากธนาคารและเงินฝากคลังจังหวัด (หมายเหตุ 2)</t>
  </si>
  <si>
    <t>ลูกหนี้เงินยืมเงินสะสม</t>
  </si>
  <si>
    <t>เงินทุนสำรองเงินสะสม</t>
  </si>
  <si>
    <t>หมายเหตุ</t>
  </si>
  <si>
    <t>สินทรัพย์</t>
  </si>
  <si>
    <t>สินทรัพย์หมุนเวียน</t>
  </si>
  <si>
    <t>เงินฝาก ก.ส.อ.</t>
  </si>
  <si>
    <t>เงินฝาก ก.ส.ท.</t>
  </si>
  <si>
    <t>ลูกหนี้เงินยืม</t>
  </si>
  <si>
    <t>รายได้จากรัฐบาลค้างรับ</t>
  </si>
  <si>
    <t>ลูกหนี้ค่าภาษี</t>
  </si>
  <si>
    <t>ลูกหนี้รายได้อื่นๆ</t>
  </si>
  <si>
    <t>ลูกหนี้เงินทุนโครงการเศรษฐกิจชุมชน</t>
  </si>
  <si>
    <t>ลูกหนี้อื่นๆ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</si>
  <si>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</si>
  <si>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</si>
  <si>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</si>
  <si>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หุ้นในโรงพิมพ์อาสารักษาดินแดน</t>
  </si>
  <si>
    <t>ทรัพย์สินเกิดจากเงินกู้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</si>
  <si>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</si>
  <si>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</si>
  <si>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</si>
  <si>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</si>
  <si>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</si>
  <si>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</si>
  <si>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</si>
  <si>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</si>
  <si>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รายจ่ายผัดส่งใบสำคัญ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</si>
  <si>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</si>
  <si>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</si>
  <si>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</si>
  <si>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</si>
  <si>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</si>
  <si>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</si>
  <si>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</si>
  <si>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รวมหนี้สิน</t>
  </si>
  <si>
    <t>เงินสะสม</t>
  </si>
  <si>
    <t>รวมเงินสะสม</t>
  </si>
  <si>
    <t>รวมหนี้สินและเงินสะสม</t>
  </si>
  <si>
    <t>ประเภททรัพย์สิน</t>
  </si>
  <si>
    <t>ยอดยกมางวดก่อน</t>
  </si>
  <si>
    <t>รับเพิ่มงวดนี้</t>
  </si>
  <si>
    <t>จำหน่ายงวดนี้</t>
  </si>
  <si>
    <t>ยกไปงวดหน้า</t>
  </si>
  <si>
    <t>แหล่งที่มาของทรัพย์สิน</t>
  </si>
  <si>
    <t xml:space="preserve">ชื่อ </t>
  </si>
  <si>
    <t>จำนวนเงิน</t>
  </si>
  <si>
    <t>ก.  อสังหาริมทรัพย์</t>
  </si>
  <si>
    <t>อาคาร</t>
  </si>
  <si>
    <t>ที่ดิน</t>
  </si>
  <si>
    <t>สิ่งก่อสร้าง</t>
  </si>
  <si>
    <t>ข.  สังหาริมทรัพย์</t>
  </si>
  <si>
    <t>ครุภัณฑ์สำนักงาน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</si>
  <si>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</si>
  <si>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</si>
  <si>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</si>
  <si>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</si>
  <si>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</si>
  <si>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</si>
  <si>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</si>
  <si>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</si>
  <si>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ครุภัณฑ์โรงงาน</t>
  </si>
  <si>
    <t>ครุภัณฑ์เครื่องดับเพลิง</t>
  </si>
  <si>
    <t>ครุภัณฑ์กีฬา</t>
  </si>
  <si>
    <t>ครุภัณฑ์สำรวจ</t>
  </si>
  <si>
    <t>ครุภัณฑ์อาวุธ</t>
  </si>
  <si>
    <t>ครุภัณฑ์ดนตรีและนาฏศิลป์</t>
  </si>
  <si>
    <t>ครุภัณฑ์คอมพิวเตอร์</t>
  </si>
  <si>
    <t>ค่าบำรุงรักษาและปรับปรุงครุภัณฑ์</t>
  </si>
  <si>
    <t>รวม</t>
  </si>
  <si>
    <t>หมายเหตุประกอบงบแสดงฐานะการเงิน</t>
  </si>
  <si>
    <t>สำหรับปี สิ้นสุดวันที่ 30 กันยายน 2558</t>
  </si>
  <si>
    <t>หมายเหตุ 2 งบทรัพย์สิน</t>
  </si>
  <si>
    <t xml:space="preserve">เงินสด </t>
  </si>
  <si>
    <t>เงินฝากธนาคาร</t>
  </si>
  <si>
    <t>ประเภทออมทรัพย์</t>
  </si>
  <si>
    <t>ประเภทประจำ</t>
  </si>
  <si>
    <t>หมายเหตุ 3 เงินสดและเงินฝากธนาคาร</t>
  </si>
  <si>
    <t>ธกส.</t>
  </si>
  <si>
    <t>เลขที่</t>
  </si>
  <si>
    <t>491-2-67288-7</t>
  </si>
  <si>
    <t>อิสลาม</t>
  </si>
  <si>
    <t>053-1-04564-1</t>
  </si>
  <si>
    <t>053-2-00545-7</t>
  </si>
  <si>
    <t>กรุงไทย</t>
  </si>
  <si>
    <t>553-0-22213-7</t>
  </si>
  <si>
    <t>553-0-04343-7</t>
  </si>
  <si>
    <t>553-2-02522-3</t>
  </si>
  <si>
    <t>กระแสรายวัน</t>
  </si>
  <si>
    <t>553-6-00216-3</t>
  </si>
  <si>
    <t>หมายเหตุ 4 รายได้จากรัฐบาลค้างรับ</t>
  </si>
  <si>
    <t>โครงการจัดซื้อกล้อง CCTV</t>
  </si>
  <si>
    <t>โครงการปรับปรุงกั้นห้องอาคารศูนย์พัฒนาเด็กเล็ก</t>
  </si>
  <si>
    <t>โครงการก่อสร้างระบบประปาบาดาลขนาดใหญ่</t>
  </si>
  <si>
    <t>หมายเหตุ 5 ลูกหนี้ค่าภาษี</t>
  </si>
  <si>
    <t>ประเภทลูกหนี้</t>
  </si>
  <si>
    <t>ลูกหนี้ภาษีบำรุงท้องที่</t>
  </si>
  <si>
    <t>ประจำปี</t>
  </si>
  <si>
    <t>จำนวนราย</t>
  </si>
  <si>
    <t>รวมทั้งสิ้น</t>
  </si>
  <si>
    <t>เบิกจ่ายแล้ว</t>
  </si>
  <si>
    <t>คงเหลือ</t>
  </si>
  <si>
    <t>ก่อหนี้ผูกพัน</t>
  </si>
  <si>
    <t>แผนงานบริหารทั่วไป</t>
  </si>
  <si>
    <t>งานบริหารทั่วไป</t>
  </si>
  <si>
    <t>งานบริหารงานคลัง</t>
  </si>
  <si>
    <t>แผนงานการรักษาความสงบภายใน</t>
  </si>
  <si>
    <t>งานบริหารทั่วไปเกี่ยวกับการรักษาความสงบภายใน</t>
  </si>
  <si>
    <t>แผนงานการศึกษา</t>
  </si>
  <si>
    <t>งานบริหารทั่วไปเกี่ยวกับการศึกษา</t>
  </si>
  <si>
    <t>แผนงานเคหะและชุมชน</t>
  </si>
  <si>
    <t>งานบริหารทั่วไปเกี่ยวกับเคหะและชุมชน</t>
  </si>
  <si>
    <t>งานไฟฟ้าถนน</t>
  </si>
  <si>
    <t>แผนงานอุตสาหกรรมและการโยธา</t>
  </si>
  <si>
    <t>งานก่อสร้างโครงสร้างพื้นฐาน</t>
  </si>
  <si>
    <t>แผนงานการเกษตร</t>
  </si>
  <si>
    <t>งานส่งเสริมการเกษตร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</si>
  <si>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</si>
  <si>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</si>
  <si>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</si>
  <si>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</si>
  <si>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</si>
  <si>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</si>
  <si>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งบประมาณ</t>
  </si>
  <si>
    <t>ค่าตอบแทน</t>
  </si>
  <si>
    <t>ค่าตอบแทนผู้ปฏิบัติราชการอันเป็นประโยชน์</t>
  </si>
  <si>
    <t>ค่าวัสดุ</t>
  </si>
  <si>
    <t>ค่าวัสดุสำนักงาน</t>
  </si>
  <si>
    <t>รายจ่ายอื่น</t>
  </si>
  <si>
    <t>ค่าจ้างที่ปรึกษา วิจัยประเมินผล ฯ</t>
  </si>
  <si>
    <t>ค่าจ้างเหมาจัดเก็บค่าธรรมเนียมขยะประจำหมู่บ้าน</t>
  </si>
  <si>
    <t>ค่าใช้สอย</t>
  </si>
  <si>
    <t>รายจ่ายเพื่อได้มาซึ่งบริการ</t>
  </si>
  <si>
    <t>ครุภัณฑ์</t>
  </si>
  <si>
    <t>ค่าจัดซื้อรถยนต์กู้ชีพพร้อมอุปกรณ์ทางการแพทย์</t>
  </si>
  <si>
    <t>ค่าเช่าบ้าน</t>
  </si>
  <si>
    <t>ค่าตอบแทนผู้ปฏิบัติราชการอันเป็นประโยชน์แก่ อปท.</t>
  </si>
  <si>
    <t xml:space="preserve">ที่ดินและสิ่งก่อสร้าง </t>
  </si>
  <si>
    <t>ค่าก่อสร้างสิ่งสาธารณูปโภค</t>
  </si>
  <si>
    <t>โครงการก่อสร้างถนนแอสฟัลท์ติกคอนกรีต หมู่ที่ 4</t>
  </si>
  <si>
    <t>ค่าบำรุงรักษาและปรับปรุงที่ดินและสิ่งก่อสร้าง</t>
  </si>
  <si>
    <t>ค่าใช้จ่ายในการซ่อมแซมถนนในตำบลแม่คือ</t>
  </si>
  <si>
    <t>ค่าถมดิน</t>
  </si>
  <si>
    <t>โครงการถมดินพร้อมบดอัด</t>
  </si>
  <si>
    <t>โครงการก่อสร้างรางระบายน้ำคอนกรีตเสริมเหล็ก หมู่ที่ 6</t>
  </si>
  <si>
    <t>โครงการวางท่อระบายน้ำ หมู่ที่ 6</t>
  </si>
  <si>
    <t>เงินอุดหนุน</t>
  </si>
  <si>
    <t>ภาษีหัก ณ ที่จ่าย</t>
  </si>
  <si>
    <t>ค่าใช้จ่ายในการจัดเก็บภาษีบำรุงท้องที่ 5%</t>
  </si>
  <si>
    <t>ส่วนลดในการจัดเก็บภาษีบำรุงท้องที่ 6%</t>
  </si>
  <si>
    <t>เงินมัดจำประกันสัญญา</t>
  </si>
  <si>
    <t>โครงการฝึกอบรมอาชีพให้แก่ผู้ที่ผ่านการบำบัด</t>
  </si>
  <si>
    <t>โครงการบำบัดฝื้นฟูผู้ติดยาเสพติด</t>
  </si>
  <si>
    <t>เงินสะสม 1 ตุลาคม 2557</t>
  </si>
  <si>
    <t>บวก</t>
  </si>
  <si>
    <t>จ่ายขาดเงินสะสม</t>
  </si>
  <si>
    <t>เงินสะสม 30 กันยายน 2558</t>
  </si>
  <si>
    <t>เงินสะสม 30 กันยายน 2558 ประกอบด้วย</t>
  </si>
  <si>
    <t>1.  เงินฝาก กสท.</t>
  </si>
  <si>
    <t>2.  ลูกหนี้ภาษีบำรุงท้องที่</t>
  </si>
  <si>
    <t>รายรับจริงสูงกว่ารายจ่ายจริง</t>
  </si>
  <si>
    <t>(เงินทุนสำรองเงินสะสม)</t>
  </si>
  <si>
    <t>รับจริงสูงกว่ารายจ่ายจริงหลังหักเงินทุนสำรองเงินสะสม</t>
  </si>
  <si>
    <t>หัก</t>
  </si>
  <si>
    <t>จำนวนเงินที่ได้รับอนุมัติ</t>
  </si>
  <si>
    <t>ยังไม่ได้ก่อหนี้</t>
  </si>
  <si>
    <t>โครงการจัดซื้อรถยนต์โดยสาร ขนาด 12 ที่นั่ง จำนวน 1 คัน ราคา 1,294,000 บาท (โอนงบประมาณ 294,000.- บาท และจ่ายขาด 1,000,000.- บาท)</t>
  </si>
  <si>
    <t>ค่าวัสดุก่อสร้า</t>
  </si>
  <si>
    <t>โครงการจัดซื้อวัสดุก่อสร้าง</t>
  </si>
  <si>
    <t>โครงการจัดซื้อรถยนต์กู้ชีพ พร้อมอุปกรณ์ทางการแพทย์</t>
  </si>
  <si>
    <t>โครงการถมดินพร้อมบดดินเทศบาลตำบลแม่คือ</t>
  </si>
  <si>
    <t>ที่ดินและสิ่งก่อสร้าง</t>
  </si>
  <si>
    <t>ตั้งแต่วันที่ 1 ตุลาคม 2557 ถึง 30 กันยายน 2558</t>
  </si>
  <si>
    <t>รายการ</t>
  </si>
  <si>
    <t>ประมาณการ</t>
  </si>
  <si>
    <t>บริหารงานทั่วไป</t>
  </si>
  <si>
    <t>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</si>
  <si>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</si>
  <si>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</si>
  <si>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</si>
  <si>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</si>
  <si>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</si>
  <si>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 วัฒนธรรมและนันทนาการ</t>
  </si>
  <si>
    <t>อุตสาหกรรมและการโยธา</t>
  </si>
  <si>
    <t>การเกษตร</t>
  </si>
  <si>
    <t>งบกลาง</t>
  </si>
  <si>
    <t>รายจ่าย</t>
  </si>
  <si>
    <t>เงินเดือน (ฝ่ายการเมือง)</t>
  </si>
  <si>
    <t>เงินเดือน (ฝ่ายประจำ)</t>
  </si>
  <si>
    <t>ค่าสาธารณูปโภค</t>
  </si>
  <si>
    <t>ค่าครุภัณฑ์ (หมายเหตุ 1)</t>
  </si>
  <si>
    <t>ค่าที่ดินและสิ่งก่อสร้าง (หมายเหตุ 2)</t>
  </si>
  <si>
    <t>รายรับ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</si>
  <si>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</si>
  <si>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</si>
  <si>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</si>
  <si>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รายได้จากสาธารณูปโภคฯ</t>
  </si>
  <si>
    <t>รายได้เบ็ดเตล็ด</t>
  </si>
  <si>
    <t>รายได้จากทุน</t>
  </si>
  <si>
    <t>รัฐบาลจัดสรรให้</t>
  </si>
  <si>
    <t>อุดหนุนทั่วไป</t>
  </si>
  <si>
    <t>รวมรายรับ</t>
  </si>
  <si>
    <t>รายรับสูงกว่าหรือ (ต่ำกว่า) รายจ่าย</t>
  </si>
  <si>
    <t>งบแสดงผลการดำเนินงานจ่ายจากเงินรายรับ</t>
  </si>
  <si>
    <t>เงินอุดหนุนเฉพาะกิจ</t>
  </si>
  <si>
    <t>อุดหนุนเฉพาะกิจ</t>
  </si>
  <si>
    <t>หมายเหตุ 8 เงินรับฝาก</t>
  </si>
  <si>
    <t>ปรับปรุงเงินสมทบกองทุนเทศบาลเข้าบัญชีเงินสะสม</t>
  </si>
  <si>
    <t>ปรับปรุงรายจ่ายปี 2557 เข้าบัญชีเงินสะสม</t>
  </si>
  <si>
    <t>ปรับปรุงเงินรับฝากเข้าบัญชีเงินสะสม</t>
  </si>
  <si>
    <t>เงินอุดหนุนเฉพาะกิจรอส่งคืนจังหวัด</t>
  </si>
  <si>
    <t>เงินทุนโครงการเศรษฐกิจชุมชน</t>
  </si>
  <si>
    <t>ปรับปรุงเงินอุดหนุนตามแผนยุทธศาสตร์เข้าบัญชีเงินสะสม</t>
  </si>
  <si>
    <t>หมายเหตุ 7 รายจ่ายค้างจ่าย</t>
  </si>
  <si>
    <t>ปรับปรุงรายจ่ายรอจ่ายและค้างจ่ายปีก่อนเหลือจ่ายเข้าบัญชีเงินสะสม</t>
  </si>
  <si>
    <t>3.  รายได้ค้างรับ</t>
  </si>
  <si>
    <t>4.  เงินสะสมที่สามารถนำไปใช้ได้</t>
  </si>
  <si>
    <t>และจะเบิกจ่ายในปีงบประมาณต่อไป ตามรายละเอียดแนบท้ายหมายเหตุ 9</t>
  </si>
  <si>
    <t xml:space="preserve">โครงการส่งเสริมอาชีพเศรษฐกิจชุมชน </t>
  </si>
  <si>
    <t>ณ วันที่ 30 กันยายน 2558</t>
  </si>
  <si>
    <t>ที่</t>
  </si>
  <si>
    <t>สัญญาเลขที่</t>
  </si>
  <si>
    <t>วันที่ยืม</t>
  </si>
  <si>
    <t>ชื่อกลุ่ม</t>
  </si>
  <si>
    <t>หมู่</t>
  </si>
  <si>
    <t>จำนวนเงินกู้ยืมเงิน</t>
  </si>
  <si>
    <t xml:space="preserve">งวดที่ </t>
  </si>
  <si>
    <t>วันที่ครบ</t>
  </si>
  <si>
    <t>การชำระเงินยืม</t>
  </si>
  <si>
    <t>เล่มที่</t>
  </si>
  <si>
    <t>วันที่ชำระ</t>
  </si>
  <si>
    <t>ค่าปรับ</t>
  </si>
  <si>
    <t>ยอดชำระ</t>
  </si>
  <si>
    <t>ยอดคงค้าง</t>
  </si>
  <si>
    <t xml:space="preserve"> 2/44</t>
  </si>
  <si>
    <t xml:space="preserve"> 2/45</t>
  </si>
  <si>
    <t xml:space="preserve"> 1/46</t>
  </si>
  <si>
    <t xml:space="preserve"> 25/8/46</t>
  </si>
  <si>
    <t xml:space="preserve"> 5/8/45</t>
  </si>
  <si>
    <t xml:space="preserve"> 6/9/43</t>
  </si>
  <si>
    <t xml:space="preserve"> 2/43</t>
  </si>
  <si>
    <t>กลุ่มแม่บ้านทำผ้าบาติก</t>
  </si>
  <si>
    <t xml:space="preserve"> 7/9/44</t>
  </si>
  <si>
    <t xml:space="preserve"> 29/9/45</t>
  </si>
  <si>
    <t xml:space="preserve"> 2/47</t>
  </si>
  <si>
    <t xml:space="preserve"> 1/45</t>
  </si>
  <si>
    <t xml:space="preserve"> 1/47</t>
  </si>
  <si>
    <t xml:space="preserve"> 1/48</t>
  </si>
  <si>
    <t xml:space="preserve"> 1/49</t>
  </si>
  <si>
    <t xml:space="preserve"> 1/50</t>
  </si>
  <si>
    <t>กลุ่มไร่นาส่วนผสม เลี้ยงไก่</t>
  </si>
  <si>
    <t>คุณจิตต์  ไชยเทพ</t>
  </si>
  <si>
    <t>กลุ่มอุตสาหกรรมตัดเย็บส่งทอ หมู่ที่  5</t>
  </si>
  <si>
    <t>คุณสุรินทร์  วงค์อ้าย</t>
  </si>
  <si>
    <t>กลุ่มของที่ระลึกหัตถกรรมชาวเขา หมู่ที่  5</t>
  </si>
  <si>
    <t>นางสมนา  สัมพันธ์</t>
  </si>
  <si>
    <t xml:space="preserve"> 6/56</t>
  </si>
  <si>
    <t xml:space="preserve"> 7/56</t>
  </si>
  <si>
    <t xml:space="preserve"> 1/57</t>
  </si>
  <si>
    <t xml:space="preserve"> 2/53</t>
  </si>
  <si>
    <t>กลุ่มเพาะเห็ด หมู่ที่  5</t>
  </si>
  <si>
    <t>นายเรือน  ปัญญามูล</t>
  </si>
  <si>
    <t>กลุ่มกระดาษสา  หมู่ที่  2</t>
  </si>
  <si>
    <t>นางยุพดี  ช่างสาร</t>
  </si>
  <si>
    <t>นายมานพ  ปาลี</t>
  </si>
  <si>
    <t>กลุ่มเพาะเลี้ยงไก่ชนพันธุ์พื้นเมือง ต.แม่คือ</t>
  </si>
  <si>
    <t xml:space="preserve"> 5/56</t>
  </si>
  <si>
    <t xml:space="preserve"> 2/52</t>
  </si>
  <si>
    <t xml:space="preserve"> 1/53</t>
  </si>
  <si>
    <t>กลุ่มทำร่ม ม. 5</t>
  </si>
  <si>
    <t>นางบัวเขียว  ไชยประเสริฐ</t>
  </si>
  <si>
    <t xml:space="preserve"> 3/52</t>
  </si>
  <si>
    <t xml:space="preserve"> 3/53</t>
  </si>
  <si>
    <t>กลุ่มอุตสาหกรรมทำร่ม  หมู่ 3</t>
  </si>
  <si>
    <t>นางบัวผาย  ศรีใจ</t>
  </si>
  <si>
    <t>กลุ่มฉลุไม้แกะสลัก หมู่  1</t>
  </si>
  <si>
    <t>นายนิคม  ต่างแก้ว</t>
  </si>
  <si>
    <t>กลุ่มเหล็กดัดโคมไฟ  หมู่  5</t>
  </si>
  <si>
    <t>นายพิเชษฐ์  ปัญญาชัย</t>
  </si>
  <si>
    <t>กลุ่มเครื่องหนัง  หมู่  5</t>
  </si>
  <si>
    <t>นายประพันธ์  ขันโท</t>
  </si>
  <si>
    <t>กลุ่มนำร่องเศรษฐกิจพอเพียง ม.4</t>
  </si>
  <si>
    <t>นายธวัชชัย  บุญเรือง</t>
  </si>
  <si>
    <t>นางคำป้อ ไชยปราบ</t>
  </si>
  <si>
    <t>กลุ่มเพ้นส์สีอะคีลิค ม.3</t>
  </si>
  <si>
    <t>นางสุดฤทัย  ฉันทะ</t>
  </si>
  <si>
    <t>กลุ่มทำโครงร่มไม้ไผ่</t>
  </si>
  <si>
    <t>นางอภัย  เขื่อนวงค์วิน</t>
  </si>
  <si>
    <t>กลุ่มปุ๋ยหมักชีวภาพเพื่อการเกษตร ม.6</t>
  </si>
  <si>
    <t>นายอนันต์  คำปวน</t>
  </si>
  <si>
    <t xml:space="preserve"> 5/54</t>
  </si>
  <si>
    <t xml:space="preserve"> 8/55</t>
  </si>
  <si>
    <t>กลุ่มเย็บผ้า หมู่ 5</t>
  </si>
  <si>
    <t>นางอุไร  ไชยวงษ์</t>
  </si>
  <si>
    <t>กลุ่มร้านค้าชุมชน หมู่ที่ 6</t>
  </si>
  <si>
    <t>นางขันแก้ว  เที่ยงใจ</t>
  </si>
  <si>
    <t>หมายเหตุ 6 ลูกหนี้เศรษฐกิจชุมชน</t>
  </si>
  <si>
    <t>รวมยอดลูกหนี้คงค้างชำระ</t>
  </si>
  <si>
    <r>
      <rPr>
        <b/>
        <u/>
        <sz val="14"/>
        <rFont val="TH SarabunIT๙"/>
        <family val="2"/>
      </rPr>
      <t>หัก</t>
    </r>
    <r>
      <rPr>
        <sz val="14"/>
        <rFont val="TH SarabunIT๙"/>
        <family val="2"/>
      </rPr>
      <t xml:space="preserve"> 25% ของรายรับจริงสูงกว่ารายจ่ายจริง</t>
    </r>
  </si>
  <si>
    <t>ทั่วไป</t>
  </si>
  <si>
    <t>ครุภัณฑ์สนาม</t>
  </si>
  <si>
    <t>ก. รายได้ทาง ทต.</t>
  </si>
  <si>
    <t>ข. เงินสะสม</t>
  </si>
  <si>
    <t>ค. เงินอุดหนุนจากรัฐบาล</t>
  </si>
  <si>
    <t>ง. เงินบริจาค</t>
  </si>
  <si>
    <t>จ. สำรองเงินรายรับ</t>
  </si>
  <si>
    <t>ฉ. เงินอุดหนุนเฉพาะกิจ</t>
  </si>
  <si>
    <t xml:space="preserve"> -  ค่าจัดซื้อเครื่องคอมพิวเตอร์</t>
  </si>
  <si>
    <t xml:space="preserve"> -  ค่าจัดซื้อเครื่องคอมพิวเตอร์โน๊ตบุ๊ค</t>
  </si>
  <si>
    <t xml:space="preserve"> -  ค่าจัดซื้อเครื่องสำรองไฟ</t>
  </si>
  <si>
    <t xml:space="preserve"> -  ค่าจัดซื้อเครื่องพิมพ์แบบฉีดหมึก</t>
  </si>
  <si>
    <t xml:space="preserve"> -  ค่าจัดซื้อจอภาพ แบบ LCD หรือ LED</t>
  </si>
  <si>
    <t xml:space="preserve"> -  ค่าจัดซื้อเครื่องปรับอากาศ</t>
  </si>
  <si>
    <t xml:space="preserve"> -  ค่าบำรุงรักษาและปรับปรุงครุภัณฑ์</t>
  </si>
  <si>
    <t xml:space="preserve"> -  ค่าจัดซื้อกล้องถ่ายภาพนิ่งระบบดิจิตอล</t>
  </si>
  <si>
    <t xml:space="preserve"> -  ค่าติดตั้งกล้อง cctv ภายในตำบลแม่คือ</t>
  </si>
  <si>
    <t>-   ค่าจัดซื้อเครื่องพิม แบบหมึกฉีด</t>
  </si>
  <si>
    <t xml:space="preserve"> -  ค่าจัดซื้อรถยนต์กู้ชีพพร้อมอุปกรณ์ทางการแพทย์</t>
  </si>
  <si>
    <t xml:space="preserve"> -  ค่าจัดซื้อเครื่องพ่นหมอกควัน</t>
  </si>
  <si>
    <t xml:space="preserve"> -  ค่าจัดซื้อเครื่องเลื่อยยนต์ชนิดโซ่</t>
  </si>
  <si>
    <t>อาคารต่างๆ</t>
  </si>
  <si>
    <t>-  ค่าก่อสร้างห้องเก็บของโรงเรียนอนุบาลเทศบาลตำบลแม่คือ</t>
  </si>
  <si>
    <t>-  ค่าบำรุงรักษาและปรับปรุงที่ดินและสิ่งก่อสร้าง</t>
  </si>
  <si>
    <t>-  โครงการก่อสร้างถนนแอสฟัลท์ติกคอนกรีต หมู่ที่ 1</t>
  </si>
  <si>
    <t>-  โครงการก่อสร้างถนนแอสฟัลท์ติกคอนกรีต หมู่ที่ 2</t>
  </si>
  <si>
    <t>-  โครงการก่อสร้างถนนแอสฟัลท์ติกคอนกรีต หมู่ที่ 3</t>
  </si>
  <si>
    <t>-  โครงการก่อสร้างถนนแอสฟัลท์ติกคอนกรีต หมู่ที่ 4</t>
  </si>
  <si>
    <t>-  โครงการก่อสร้างถนนแอสฟัลท์ติกคอนกรีต หมู่ที่ 5</t>
  </si>
  <si>
    <t>-  โครงการก่อสร้างถนนแอสฟัลท์ติกคอนกรีต หมู่ที่ 6</t>
  </si>
  <si>
    <t>-  โครงการก่อสร้างรางระบายน้ำ หมู่ที่ 3</t>
  </si>
  <si>
    <t>-  โครงการก่อสร้างรางระบายน้ำ หมู่ที่ 4</t>
  </si>
  <si>
    <t>-  โครงการก่อสร้างรางระบายน้ำ หมู่ที่ 6</t>
  </si>
  <si>
    <t>-   โครงการก่อสร้างรางระบายน้ำคอนกรีตเสริมเหล็ก หมู่ที่ 6</t>
  </si>
  <si>
    <t>-  โครงการถมดินพร้อมบดอัด</t>
  </si>
  <si>
    <t>หมายเหตุ  ประกอบงบแสดงผลการดำเนินงาน (จ่ายจากเงินรายได้)</t>
  </si>
  <si>
    <t>หมายเหตุ  ประกอบงบแสดงผลการดำเนินงาน (จ่ายจากเงินอุดหนุนเฉพาะกิจ)</t>
  </si>
  <si>
    <t>-  โครงการก่อสร้างอาคารศูนย์พัฒนาเด็กเล็ก</t>
  </si>
  <si>
    <t>-  ค่าต่อเติมกั้นห้องอาคารศูนย์พัฒนาเด็กเล็ก</t>
  </si>
  <si>
    <t>-  โครงการถมดินปรับพื้นที่อาคารศพดบ้านแม่คือ</t>
  </si>
  <si>
    <t>-  โครงการปรับปรุงภูมิทัศน์บริเวณรอบอาคารศพด</t>
  </si>
  <si>
    <t>-  โครงการปรับปรุงผิวจราจรแอสฟัสท์ติกคอนกรีต ม.5</t>
  </si>
  <si>
    <t>-  โครงการปรับปรุงผิวจราจรแอสฟัสท์ติกคอนกรีต ม.6</t>
  </si>
  <si>
    <t>-  โครงการซ่อมแซมถนนและไหล่ทางด้วยหินคลุก หมู่ที่ 4</t>
  </si>
  <si>
    <t>-  โครงการต่อเติมท่อเหลี่ยมคอนกรีตเสริมเหล็กเพื่อขยายถนน หมู่ที่1</t>
  </si>
  <si>
    <t>-  โครงการซ่อมแซมผนังรางระบายน้ำคอนกรีตเสริมเหล็ก หมู่ที่ 2</t>
  </si>
  <si>
    <t>-  โครงการก่อสร้างระบบประปาบาดาลขนาดใหญ่ ม.6</t>
  </si>
  <si>
    <t>-  โครงการรางระบายน้ำคอนกรีตเสริมเหล็ก หมู่ที่ 3</t>
  </si>
  <si>
    <t>-  โครงการปรับปรุงถนนด้วยแอสฟัสท์ติกหมู่ 5</t>
  </si>
  <si>
    <t>ข้อมูลทั่วไป</t>
  </si>
  <si>
    <t>หมายเหตุ 1 สรุปนโยบายการบัญชีที่สำคัญ</t>
  </si>
  <si>
    <t>1.1 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</si>
  <si>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</si>
  <si>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</si>
  <si>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เมื่อวันที่ 20 มีนาคม พ.ศ. 2558 และหนังสือสั่งการที่เกี่ยวข้อง</t>
  </si>
  <si>
    <t>1.2 รายการเปิดเผยอื่นใด (ถ้ามี)</t>
  </si>
  <si>
    <t>จังหวัดเชียงใหม่ 50220 อยู่ห่างจากอำเภอดอยสะเก็ดไปทางทิศใต้ ประมาณ 9 กิโลเมตร</t>
  </si>
  <si>
    <t xml:space="preserve">ทิศเหนือ    </t>
  </si>
  <si>
    <t>ติดต่อ</t>
  </si>
  <si>
    <t>เทศบาลตำบลตลาดใหญ่</t>
  </si>
  <si>
    <t>เทศบาลตำบลแม่ปูคา</t>
  </si>
  <si>
    <t>เทศบาลตำบลสำราญราษฎร์</t>
  </si>
  <si>
    <t>เทศบาลตำบลสันปูเลย</t>
  </si>
  <si>
    <t>เทศบาลเมืองต้นเปา</t>
  </si>
  <si>
    <t>ทิศตะวันออก</t>
  </si>
  <si>
    <t>ทิศตะวันตก</t>
  </si>
  <si>
    <t>ทิศใต้</t>
  </si>
  <si>
    <t xml:space="preserve"> - เทศบาลตำบลแม่คือ ตั้งอยู่ที่ 149 หมู่ที่ 2 บ้านแม่คือ ตำบลแม่คือ อำเภอดอยสะเก็ด</t>
  </si>
  <si>
    <t>ข้อมูลทั่วไปของเทศบาลตำบลแม่คือ</t>
  </si>
  <si>
    <t xml:space="preserve"> - อาณาเขตติดต่อ มีดังนี้</t>
  </si>
  <si>
    <t xml:space="preserve"> - เขตการปกครอง มีหมู่บ้านจำนวน 6 หมู่บ้าน คือ</t>
  </si>
  <si>
    <t>หมู่ที่ 1</t>
  </si>
  <si>
    <t>หมู่ที่ 2</t>
  </si>
  <si>
    <t>หมู่ที่ 3</t>
  </si>
  <si>
    <t>บ้านเพาะแม่คือ</t>
  </si>
  <si>
    <t>บ้านสันต้นแหน</t>
  </si>
  <si>
    <t>บ้านสันต้นแหนใต้</t>
  </si>
  <si>
    <t>หมู่ที่ 4</t>
  </si>
  <si>
    <t>หมู่ที่ 5</t>
  </si>
  <si>
    <t>หมู่ที่ 6</t>
  </si>
  <si>
    <t>บ้านป่าบง</t>
  </si>
  <si>
    <t>บ้านป่าเสร้า,เหล่าคา,หนองงู</t>
  </si>
  <si>
    <t>บ้านแม่คือ</t>
  </si>
  <si>
    <t xml:space="preserve"> - จำนวนประชากร 5,565 คน แยกเป็น</t>
  </si>
  <si>
    <t>ชาย 2,653 คน หญิง 2,912 คน (ข้อมูล ณ กันยายน 2557)</t>
  </si>
  <si>
    <t>มีภูมิประเทศ เป็นพื้นที่ราบใช้ทำการเกษตรกรรม และใช้เป็นที่อยู่อาศัย</t>
  </si>
  <si>
    <t>มีเนื้อที่ทั้งหมด 6.72 ตารางกิโลเมตร (ประมาณ 4,200 ไร่)</t>
  </si>
  <si>
    <t xml:space="preserve"> 21/44</t>
  </si>
  <si>
    <t xml:space="preserve"> 7/45</t>
  </si>
  <si>
    <t>1/46</t>
  </si>
  <si>
    <t>5/46</t>
  </si>
  <si>
    <t>6/46</t>
  </si>
  <si>
    <t>9/46</t>
  </si>
  <si>
    <t>3/47</t>
  </si>
  <si>
    <t>8/48</t>
  </si>
  <si>
    <t>1/49</t>
  </si>
  <si>
    <t>3/49</t>
  </si>
  <si>
    <t>8/49</t>
  </si>
  <si>
    <t>5/50</t>
  </si>
  <si>
    <t>1/51</t>
  </si>
  <si>
    <t>2/51</t>
  </si>
  <si>
    <t>3/51</t>
  </si>
  <si>
    <t>5/51</t>
  </si>
  <si>
    <t>2/52</t>
  </si>
  <si>
    <t>3/52</t>
  </si>
  <si>
    <t>หมายเหตุ 9 เงินสะสม</t>
  </si>
  <si>
    <t>ทรัพย์สินตามงบทรัพย์สิน (หมายเหตุ 2)</t>
  </si>
  <si>
    <t>ทั้งนี้ในปีงบประมาณ 2558 ได้รับอนุมัติให้จ่ายเงินสะสมที่อยู่ระหว่างดำเนินการ จำนวน 1,429,000.- บาท</t>
  </si>
  <si>
    <t>เทศบาลตำบลแม่คือ อำเภอดอยสะเก็ด จังหวัดเชียงใหม่</t>
  </si>
  <si>
    <t>งบรายรับ-รายจ่ายตามงบประมาณ ประจำปี 2558</t>
  </si>
  <si>
    <t>ตั้งแต่วันที่ 1 ตุลาคม 2557 ถึงวันที่ 30 กันยายน 2558</t>
  </si>
  <si>
    <t>รายรับจริง</t>
  </si>
  <si>
    <t>+</t>
  </si>
  <si>
    <t>สูง</t>
  </si>
  <si>
    <t>-</t>
  </si>
  <si>
    <t>ต่ำ</t>
  </si>
  <si>
    <t>รายรับตามประมาณการ</t>
  </si>
  <si>
    <t>รายได้</t>
  </si>
  <si>
    <t>รายได้ที่รัฐบาลเก็บแล้วจัดสรรให้</t>
  </si>
  <si>
    <t>รายได้ที่รัฐบาลอุดหนุนให้องค์กรปกครองส่วนท้องถิ่น</t>
  </si>
  <si>
    <t>รวมเงินตามประมาณการรายรับทั้งสิ้น</t>
  </si>
  <si>
    <t>รายรับจากเงินอุดหนุนทั่วไปตามแผนยุทธศาสตร์</t>
  </si>
  <si>
    <t>รายรับจากเงินอุดหนุนทั่วไประบุวัตถุประสงค์</t>
  </si>
  <si>
    <t>รวมรายรับทั้งสิ้น</t>
  </si>
  <si>
    <t>รายจ่ายจริง</t>
  </si>
  <si>
    <t>รายจ่ายตามประมาณการ</t>
  </si>
  <si>
    <t>งบกลาง-สำรองจ่าย</t>
  </si>
  <si>
    <t>เงินเดือน(ฝ่ายการเมือง)</t>
  </si>
  <si>
    <t>เงินเดือน(ฝ่ายประจำ)</t>
  </si>
  <si>
    <t>ค่าตอบแทนใช้สอยและวัสดุ</t>
  </si>
  <si>
    <t>รายจ่ายตามแผนงานพัฒนา</t>
  </si>
  <si>
    <t>ค่าครุภัณฑ์</t>
  </si>
  <si>
    <t>ค่าที่ดินและสิ่งก่อสร้าง</t>
  </si>
  <si>
    <t>รวมรายจ่ายตามประมาณการรายจ่าย</t>
  </si>
  <si>
    <t>จ่ายจากเงินอุดหนุนระบุวัตถุประสงค์</t>
  </si>
  <si>
    <t>เงินอุดหนุนตามแผนยุทธศาสตร์ (หมายเหตุ 1)</t>
  </si>
  <si>
    <t>เงินอุดหนุนด้านการศึกษาและจากกรมส่งเสริม (หมายเหตุ 2)</t>
  </si>
  <si>
    <t>รวมรายจ่ายทั้งสิ้น</t>
  </si>
  <si>
    <t>(นายอุดม  อิ่นคำ)</t>
  </si>
  <si>
    <t>นายกเทศมนตรีตำบลแม่คือ</t>
  </si>
  <si>
    <t>จากกรมส่งเสริม</t>
  </si>
  <si>
    <t>รับ</t>
  </si>
  <si>
    <t>จ่าย</t>
  </si>
  <si>
    <t>ค่าเบี้ยยังชีพผู้สูงอายุและผู้พิการ</t>
  </si>
  <si>
    <t>เงินเดือนครูศพดและรร.อนุบาล</t>
  </si>
  <si>
    <t>เงินค่าตอบแทนค่าเช่าบ้าน</t>
  </si>
  <si>
    <t>อุดหนุนโครงการยาเสพติด</t>
  </si>
  <si>
    <t>อุดหนุนสปสช</t>
  </si>
  <si>
    <t>ค่าใช้จ่ายในการจัดการศึกษา</t>
  </si>
  <si>
    <t>โครงการก่อสร้าง</t>
  </si>
  <si>
    <t>อาคารเรียนศูนย์พัฒนาเด็กเล็กตำบลแม่คือ</t>
  </si>
  <si>
    <t>โครงการเสริมผิวถนนด้วยแอสฟัสท์ติกคอนกรีต</t>
  </si>
  <si>
    <t>รายละเอียดแนบท้ายหมายเหตุ 9 เงินสะสม</t>
  </si>
  <si>
    <t xml:space="preserve">(นายไชยยศ  ศักดิ์ศรีศิริสกุล)                          (นางสาวสุริศรี  สารพฤกษ์)      </t>
  </si>
  <si>
    <t xml:space="preserve">     ผู้อำนวยการกองคลัง                                  ปลัดเทศบาลตำบล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</si>
</sst>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;\(#,##0.00\)"/>
    <numFmt numFmtId="188" formatCode="[$-1010000]d/m/yy;@"/>
    <numFmt numFmtId="189" formatCode="_-* #,##0_-;\-* #,##0_-;_-* &quot;-&quot;??_-;_-@_-"/>
  </numFmts>
  <fonts count="62" x14ac:knownFonts="1">
    <font>
      <sz val="16"/>
      <color indexed="8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indexed="8"/>
      <name val="Angsana New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name val="AngsanaUPC"/>
      <family val="1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6"/>
      <name val="TH SarabunIT๙"/>
      <family val="2"/>
    </font>
    <font>
      <b/>
      <sz val="18"/>
      <color indexed="8"/>
      <name val="TH SarabunIT๙"/>
      <family val="2"/>
    </font>
    <font>
      <sz val="16"/>
      <color indexed="8"/>
      <name val="TH SarabunIT๙"/>
      <family val="2"/>
    </font>
    <font>
      <b/>
      <u/>
      <sz val="18"/>
      <color indexed="8"/>
      <name val="TH SarabunIT๙"/>
      <family val="2"/>
    </font>
    <font>
      <b/>
      <sz val="16"/>
      <color indexed="8"/>
      <name val="TH SarabunIT๙"/>
      <family val="2"/>
    </font>
    <font>
      <sz val="18"/>
      <color indexed="8"/>
      <name val="TH SarabunIT๙"/>
      <family val="2"/>
    </font>
    <font>
      <b/>
      <sz val="15"/>
      <color indexed="8"/>
      <name val="TH SarabunIT๙"/>
      <family val="2"/>
    </font>
    <font>
      <sz val="15"/>
      <color indexed="8"/>
      <name val="TH SarabunIT๙"/>
      <family val="2"/>
    </font>
    <font>
      <sz val="16"/>
      <color rgb="FFFF0000"/>
      <name val="TH SarabunIT๙"/>
      <family val="2"/>
    </font>
    <font>
      <b/>
      <sz val="20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color indexed="8"/>
      <name val="TH SarabunIT๙"/>
      <family val="2"/>
    </font>
    <font>
      <b/>
      <sz val="16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H SarabunIT๙"/>
      <family val="2"/>
    </font>
    <font>
      <sz val="12"/>
      <name val="TH SarabunIT๙"/>
      <family val="2"/>
    </font>
    <font>
      <sz val="10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b/>
      <sz val="14"/>
      <name val="TH SarabunIT๙"/>
      <family val="2"/>
    </font>
    <font>
      <sz val="13"/>
      <name val="TH SarabunIT๙"/>
      <family val="2"/>
    </font>
    <font>
      <b/>
      <u/>
      <sz val="14"/>
      <name val="TH SarabunIT๙"/>
      <family val="2"/>
    </font>
    <font>
      <b/>
      <sz val="18"/>
      <name val="TH SarabunIT๙"/>
      <family val="2"/>
    </font>
    <font>
      <b/>
      <u/>
      <sz val="16"/>
      <name val="TH SarabunIT๙"/>
      <family val="2"/>
    </font>
    <font>
      <sz val="15"/>
      <name val="TH SarabunIT๙"/>
      <family val="2"/>
    </font>
    <font>
      <b/>
      <sz val="15"/>
      <name val="TH SarabunIT๙"/>
      <family val="2"/>
    </font>
    <font>
      <b/>
      <sz val="13"/>
      <name val="TH SarabunIT๙"/>
      <family val="2"/>
    </font>
    <font>
      <b/>
      <sz val="20"/>
      <name val="TH SarabunIT๙"/>
      <family val="2"/>
    </font>
    <font>
      <b/>
      <sz val="12"/>
      <name val="TH SarabunIT๙"/>
      <family val="2"/>
    </font>
    <font>
      <sz val="8"/>
      <name val="TH SarabunIT๙"/>
      <family val="2"/>
    </font>
    <font>
      <b/>
      <sz val="16"/>
      <name val="TH NiramitIT๙"/>
    </font>
    <font>
      <sz val="14"/>
      <name val="TH NiramitIT๙"/>
    </font>
    <font>
      <sz val="12"/>
      <name val="TH NiramitIT๙"/>
    </font>
    <font>
      <sz val="13.5"/>
      <name val="TH NiramitIT๙"/>
    </font>
    <font>
      <b/>
      <sz val="12"/>
      <name val="TH NiramitIT๙"/>
    </font>
    <font>
      <sz val="14"/>
      <color theme="0"/>
      <name val="TH NiramitIT๙"/>
    </font>
    <font>
      <sz val="13.5"/>
      <color theme="0"/>
      <name val="TH NiramitIT๙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4" applyNumberFormat="0" applyAlignment="0" applyProtection="0"/>
    <xf numFmtId="0" fontId="7" fillId="21" borderId="5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4" applyNumberFormat="0" applyAlignment="0" applyProtection="0"/>
    <xf numFmtId="0" fontId="14" fillId="0" borderId="9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3" fillId="23" borderId="10" applyNumberFormat="0" applyFont="0" applyAlignment="0" applyProtection="0"/>
    <xf numFmtId="0" fontId="17" fillId="20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</cellStyleXfs>
  <cellXfs count="308">
    <xf numFmtId="0" fontId="0" fillId="0" borderId="0" xfId="0"/>
    <xf numFmtId="43" fontId="23" fillId="0" borderId="15" xfId="1" applyFont="1" applyBorder="1" applyAlignment="1" applyProtection="1">
      <alignment vertical="center"/>
    </xf>
    <xf numFmtId="43" fontId="23" fillId="0" borderId="27" xfId="1" applyFont="1" applyBorder="1" applyAlignment="1" applyProtection="1">
      <alignment vertical="center"/>
    </xf>
    <xf numFmtId="43" fontId="23" fillId="0" borderId="36" xfId="1" applyFont="1" applyBorder="1" applyAlignment="1" applyProtection="1">
      <alignment vertical="center"/>
    </xf>
    <xf numFmtId="43" fontId="23" fillId="0" borderId="0" xfId="1" applyFont="1" applyBorder="1" applyAlignment="1" applyProtection="1">
      <alignment vertical="center"/>
    </xf>
    <xf numFmtId="43" fontId="23" fillId="0" borderId="0" xfId="1" applyFont="1" applyAlignment="1" applyProtection="1">
      <alignment vertical="center"/>
    </xf>
    <xf numFmtId="43" fontId="23" fillId="0" borderId="35" xfId="1" applyFont="1" applyBorder="1" applyAlignment="1" applyProtection="1">
      <alignment vertical="center"/>
    </xf>
    <xf numFmtId="43" fontId="23" fillId="0" borderId="34" xfId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0" xfId="0" applyFont="1"/>
    <xf numFmtId="0" fontId="25" fillId="0" borderId="0" xfId="0" applyFont="1" applyAlignment="1">
      <alignment horizontal="center"/>
    </xf>
    <xf numFmtId="43" fontId="25" fillId="0" borderId="1" xfId="1" applyFont="1" applyBorder="1"/>
    <xf numFmtId="43" fontId="25" fillId="0" borderId="0" xfId="1" applyFont="1" applyBorder="1"/>
    <xf numFmtId="43" fontId="25" fillId="0" borderId="0" xfId="1" applyFont="1"/>
    <xf numFmtId="43" fontId="27" fillId="0" borderId="31" xfId="1" applyFont="1" applyBorder="1"/>
    <xf numFmtId="43" fontId="25" fillId="0" borderId="0" xfId="0" applyNumberFormat="1" applyFont="1"/>
    <xf numFmtId="0" fontId="25" fillId="0" borderId="0" xfId="0" applyFont="1" applyBorder="1"/>
    <xf numFmtId="0" fontId="27" fillId="0" borderId="0" xfId="0" applyFont="1" applyBorder="1"/>
    <xf numFmtId="49" fontId="25" fillId="0" borderId="0" xfId="0" applyNumberFormat="1" applyFont="1" applyBorder="1"/>
    <xf numFmtId="43" fontId="25" fillId="0" borderId="0" xfId="0" applyNumberFormat="1" applyFont="1" applyBorder="1"/>
    <xf numFmtId="0" fontId="28" fillId="0" borderId="0" xfId="0" applyFont="1"/>
    <xf numFmtId="43" fontId="29" fillId="0" borderId="0" xfId="1" applyFont="1" applyBorder="1"/>
    <xf numFmtId="43" fontId="30" fillId="0" borderId="0" xfId="1" applyFont="1" applyBorder="1"/>
    <xf numFmtId="43" fontId="29" fillId="0" borderId="31" xfId="1" applyFont="1" applyBorder="1"/>
    <xf numFmtId="43" fontId="29" fillId="0" borderId="3" xfId="1" applyFont="1" applyBorder="1"/>
    <xf numFmtId="43" fontId="31" fillId="0" borderId="0" xfId="0" applyNumberFormat="1" applyFont="1" applyBorder="1"/>
    <xf numFmtId="43" fontId="29" fillId="0" borderId="0" xfId="0" applyNumberFormat="1" applyFont="1" applyBorder="1"/>
    <xf numFmtId="0" fontId="33" fillId="0" borderId="0" xfId="0" applyFont="1"/>
    <xf numFmtId="0" fontId="33" fillId="0" borderId="21" xfId="0" applyFont="1" applyBorder="1" applyAlignment="1">
      <alignment horizontal="center"/>
    </xf>
    <xf numFmtId="43" fontId="33" fillId="0" borderId="21" xfId="1" applyFont="1" applyBorder="1" applyAlignment="1">
      <alignment horizontal="center"/>
    </xf>
    <xf numFmtId="0" fontId="34" fillId="0" borderId="22" xfId="0" applyFont="1" applyBorder="1"/>
    <xf numFmtId="0" fontId="33" fillId="0" borderId="23" xfId="0" applyFont="1" applyBorder="1"/>
    <xf numFmtId="43" fontId="33" fillId="0" borderId="24" xfId="1" applyFont="1" applyBorder="1"/>
    <xf numFmtId="0" fontId="33" fillId="0" borderId="24" xfId="0" applyFont="1" applyBorder="1"/>
    <xf numFmtId="0" fontId="33" fillId="0" borderId="25" xfId="0" applyFont="1" applyBorder="1"/>
    <xf numFmtId="0" fontId="33" fillId="0" borderId="26" xfId="0" applyFont="1" applyBorder="1"/>
    <xf numFmtId="43" fontId="33" fillId="0" borderId="27" xfId="1" applyFont="1" applyBorder="1"/>
    <xf numFmtId="0" fontId="33" fillId="0" borderId="27" xfId="0" applyFont="1" applyBorder="1"/>
    <xf numFmtId="0" fontId="34" fillId="0" borderId="25" xfId="0" applyFont="1" applyBorder="1"/>
    <xf numFmtId="43" fontId="33" fillId="0" borderId="28" xfId="1" applyFont="1" applyBorder="1"/>
    <xf numFmtId="0" fontId="33" fillId="0" borderId="28" xfId="0" applyFont="1" applyBorder="1"/>
    <xf numFmtId="43" fontId="34" fillId="0" borderId="21" xfId="1" applyFont="1" applyBorder="1"/>
    <xf numFmtId="0" fontId="34" fillId="0" borderId="21" xfId="0" applyFont="1" applyBorder="1"/>
    <xf numFmtId="43" fontId="25" fillId="0" borderId="0" xfId="1" applyFont="1" applyAlignment="1">
      <alignment horizontal="center"/>
    </xf>
    <xf numFmtId="43" fontId="27" fillId="0" borderId="0" xfId="1" applyFont="1" applyBorder="1"/>
    <xf numFmtId="0" fontId="23" fillId="0" borderId="0" xfId="48" applyFont="1" applyBorder="1"/>
    <xf numFmtId="0" fontId="35" fillId="0" borderId="0" xfId="48" applyFont="1" applyBorder="1"/>
    <xf numFmtId="43" fontId="27" fillId="0" borderId="3" xfId="1" applyFont="1" applyBorder="1"/>
    <xf numFmtId="0" fontId="25" fillId="0" borderId="16" xfId="0" applyFont="1" applyBorder="1"/>
    <xf numFmtId="0" fontId="25" fillId="0" borderId="31" xfId="0" applyFont="1" applyBorder="1"/>
    <xf numFmtId="0" fontId="25" fillId="0" borderId="16" xfId="0" applyFont="1" applyBorder="1" applyAlignment="1">
      <alignment horizontal="right"/>
    </xf>
    <xf numFmtId="0" fontId="25" fillId="0" borderId="17" xfId="0" applyFont="1" applyBorder="1"/>
    <xf numFmtId="0" fontId="25" fillId="0" borderId="31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32" xfId="0" applyFont="1" applyBorder="1"/>
    <xf numFmtId="0" fontId="25" fillId="0" borderId="33" xfId="0" applyFont="1" applyBorder="1"/>
    <xf numFmtId="0" fontId="25" fillId="0" borderId="34" xfId="0" applyFont="1" applyBorder="1" applyAlignment="1">
      <alignment horizontal="center"/>
    </xf>
    <xf numFmtId="0" fontId="27" fillId="0" borderId="16" xfId="0" applyFont="1" applyBorder="1"/>
    <xf numFmtId="0" fontId="27" fillId="0" borderId="31" xfId="0" applyFont="1" applyBorder="1"/>
    <xf numFmtId="0" fontId="27" fillId="0" borderId="17" xfId="0" applyFont="1" applyBorder="1"/>
    <xf numFmtId="0" fontId="27" fillId="0" borderId="21" xfId="0" applyFont="1" applyBorder="1" applyAlignment="1">
      <alignment horizontal="center"/>
    </xf>
    <xf numFmtId="0" fontId="27" fillId="0" borderId="18" xfId="0" applyFont="1" applyBorder="1"/>
    <xf numFmtId="0" fontId="27" fillId="0" borderId="2" xfId="0" applyFont="1" applyBorder="1"/>
    <xf numFmtId="0" fontId="27" fillId="0" borderId="19" xfId="0" applyFont="1" applyBorder="1"/>
    <xf numFmtId="0" fontId="27" fillId="0" borderId="20" xfId="0" applyFont="1" applyBorder="1" applyAlignment="1">
      <alignment horizontal="center"/>
    </xf>
    <xf numFmtId="0" fontId="37" fillId="0" borderId="0" xfId="49" applyFont="1"/>
    <xf numFmtId="0" fontId="38" fillId="0" borderId="2" xfId="49" applyFont="1" applyBorder="1" applyAlignment="1">
      <alignment horizontal="left"/>
    </xf>
    <xf numFmtId="0" fontId="37" fillId="0" borderId="0" xfId="49" applyFont="1" applyBorder="1" applyAlignment="1">
      <alignment horizontal="center"/>
    </xf>
    <xf numFmtId="0" fontId="37" fillId="0" borderId="2" xfId="49" applyFont="1" applyBorder="1" applyAlignment="1">
      <alignment horizontal="center"/>
    </xf>
    <xf numFmtId="0" fontId="40" fillId="0" borderId="21" xfId="49" applyFont="1" applyBorder="1" applyAlignment="1">
      <alignment horizontal="center"/>
    </xf>
    <xf numFmtId="0" fontId="40" fillId="0" borderId="0" xfId="49" applyFont="1"/>
    <xf numFmtId="17" fontId="40" fillId="0" borderId="21" xfId="49" applyNumberFormat="1" applyFont="1" applyFill="1" applyBorder="1" applyAlignment="1">
      <alignment shrinkToFit="1"/>
    </xf>
    <xf numFmtId="0" fontId="40" fillId="0" borderId="21" xfId="49" applyFont="1" applyFill="1" applyBorder="1" applyAlignment="1"/>
    <xf numFmtId="0" fontId="40" fillId="0" borderId="21" xfId="49" applyFont="1" applyBorder="1" applyAlignment="1"/>
    <xf numFmtId="43" fontId="40" fillId="0" borderId="21" xfId="50" applyNumberFormat="1" applyFont="1" applyFill="1" applyBorder="1" applyAlignment="1"/>
    <xf numFmtId="188" fontId="40" fillId="0" borderId="21" xfId="49" applyNumberFormat="1" applyFont="1" applyBorder="1" applyAlignment="1">
      <alignment horizontal="center"/>
    </xf>
    <xf numFmtId="43" fontId="40" fillId="0" borderId="21" xfId="50" applyFont="1" applyFill="1" applyBorder="1" applyAlignment="1"/>
    <xf numFmtId="0" fontId="40" fillId="0" borderId="21" xfId="49" applyFont="1" applyFill="1" applyBorder="1" applyAlignment="1">
      <alignment horizontal="center"/>
    </xf>
    <xf numFmtId="0" fontId="37" fillId="0" borderId="21" xfId="49" applyFont="1" applyBorder="1" applyAlignment="1">
      <alignment horizontal="center"/>
    </xf>
    <xf numFmtId="0" fontId="40" fillId="0" borderId="21" xfId="49" applyFont="1" applyFill="1" applyBorder="1" applyAlignment="1">
      <alignment shrinkToFit="1"/>
    </xf>
    <xf numFmtId="0" fontId="37" fillId="0" borderId="21" xfId="49" applyFont="1" applyBorder="1" applyAlignment="1"/>
    <xf numFmtId="43" fontId="37" fillId="0" borderId="21" xfId="50" applyNumberFormat="1" applyFont="1" applyFill="1" applyBorder="1" applyAlignment="1"/>
    <xf numFmtId="188" fontId="37" fillId="0" borderId="21" xfId="49" applyNumberFormat="1" applyFont="1" applyBorder="1" applyAlignment="1">
      <alignment horizontal="center"/>
    </xf>
    <xf numFmtId="0" fontId="37" fillId="0" borderId="21" xfId="49" applyFont="1" applyBorder="1" applyAlignment="1">
      <alignment shrinkToFit="1"/>
    </xf>
    <xf numFmtId="14" fontId="40" fillId="0" borderId="21" xfId="49" applyNumberFormat="1" applyFont="1" applyFill="1" applyBorder="1" applyAlignment="1"/>
    <xf numFmtId="43" fontId="37" fillId="0" borderId="0" xfId="49" applyNumberFormat="1" applyFont="1"/>
    <xf numFmtId="17" fontId="40" fillId="0" borderId="21" xfId="49" applyNumberFormat="1" applyFont="1" applyBorder="1" applyAlignment="1">
      <alignment horizontal="center" shrinkToFit="1"/>
    </xf>
    <xf numFmtId="0" fontId="37" fillId="0" borderId="21" xfId="49" applyFont="1" applyBorder="1"/>
    <xf numFmtId="0" fontId="40" fillId="0" borderId="21" xfId="49" applyFont="1" applyFill="1" applyBorder="1"/>
    <xf numFmtId="0" fontId="40" fillId="0" borderId="21" xfId="49" applyFont="1" applyBorder="1"/>
    <xf numFmtId="43" fontId="40" fillId="0" borderId="21" xfId="50" applyNumberFormat="1" applyFont="1" applyFill="1" applyBorder="1"/>
    <xf numFmtId="43" fontId="37" fillId="0" borderId="21" xfId="50" applyFont="1" applyBorder="1"/>
    <xf numFmtId="189" fontId="40" fillId="0" borderId="21" xfId="44" applyNumberFormat="1" applyFont="1" applyFill="1" applyBorder="1"/>
    <xf numFmtId="49" fontId="40" fillId="0" borderId="21" xfId="49" applyNumberFormat="1" applyFont="1" applyBorder="1" applyAlignment="1">
      <alignment horizontal="center" shrinkToFit="1"/>
    </xf>
    <xf numFmtId="0" fontId="37" fillId="0" borderId="21" xfId="49" applyFont="1" applyFill="1" applyBorder="1" applyAlignment="1">
      <alignment horizontal="center"/>
    </xf>
    <xf numFmtId="188" fontId="37" fillId="0" borderId="21" xfId="49" applyNumberFormat="1" applyFont="1" applyFill="1" applyBorder="1" applyAlignment="1">
      <alignment horizontal="center"/>
    </xf>
    <xf numFmtId="189" fontId="37" fillId="0" borderId="0" xfId="49" applyNumberFormat="1" applyFont="1"/>
    <xf numFmtId="0" fontId="40" fillId="0" borderId="21" xfId="49" applyFont="1" applyBorder="1" applyAlignment="1">
      <alignment horizontal="left"/>
    </xf>
    <xf numFmtId="189" fontId="40" fillId="0" borderId="21" xfId="44" applyNumberFormat="1" applyFont="1" applyFill="1" applyBorder="1" applyAlignment="1">
      <alignment horizontal="right"/>
    </xf>
    <xf numFmtId="189" fontId="40" fillId="0" borderId="21" xfId="49" applyNumberFormat="1" applyFont="1" applyFill="1" applyBorder="1"/>
    <xf numFmtId="17" fontId="37" fillId="0" borderId="21" xfId="49" applyNumberFormat="1" applyFont="1" applyBorder="1" applyAlignment="1">
      <alignment horizontal="center"/>
    </xf>
    <xf numFmtId="189" fontId="40" fillId="0" borderId="21" xfId="44" applyNumberFormat="1" applyFont="1" applyFill="1" applyBorder="1" applyAlignment="1">
      <alignment horizontal="center"/>
    </xf>
    <xf numFmtId="0" fontId="37" fillId="0" borderId="15" xfId="49" applyFont="1" applyBorder="1" applyAlignment="1">
      <alignment horizontal="center"/>
    </xf>
    <xf numFmtId="17" fontId="40" fillId="0" borderId="15" xfId="49" applyNumberFormat="1" applyFont="1" applyBorder="1" applyAlignment="1">
      <alignment horizontal="center" shrinkToFit="1"/>
    </xf>
    <xf numFmtId="0" fontId="37" fillId="0" borderId="15" xfId="49" applyFont="1" applyBorder="1"/>
    <xf numFmtId="0" fontId="40" fillId="0" borderId="15" xfId="49" applyFont="1" applyFill="1" applyBorder="1"/>
    <xf numFmtId="0" fontId="40" fillId="0" borderId="15" xfId="49" applyFont="1" applyBorder="1"/>
    <xf numFmtId="189" fontId="40" fillId="0" borderId="15" xfId="44" applyNumberFormat="1" applyFont="1" applyFill="1" applyBorder="1"/>
    <xf numFmtId="188" fontId="37" fillId="0" borderId="15" xfId="49" applyNumberFormat="1" applyFont="1" applyBorder="1" applyAlignment="1">
      <alignment horizontal="center"/>
    </xf>
    <xf numFmtId="43" fontId="37" fillId="0" borderId="15" xfId="50" applyFont="1" applyBorder="1"/>
    <xf numFmtId="0" fontId="38" fillId="0" borderId="16" xfId="49" applyFont="1" applyBorder="1" applyAlignment="1">
      <alignment horizontal="left"/>
    </xf>
    <xf numFmtId="0" fontId="37" fillId="0" borderId="31" xfId="49" applyFont="1" applyBorder="1" applyAlignment="1">
      <alignment shrinkToFit="1"/>
    </xf>
    <xf numFmtId="0" fontId="37" fillId="0" borderId="31" xfId="49" applyFont="1" applyBorder="1"/>
    <xf numFmtId="189" fontId="37" fillId="0" borderId="31" xfId="49" applyNumberFormat="1" applyFont="1" applyFill="1" applyBorder="1"/>
    <xf numFmtId="0" fontId="37" fillId="0" borderId="31" xfId="49" applyFont="1" applyBorder="1" applyAlignment="1">
      <alignment horizontal="center"/>
    </xf>
    <xf numFmtId="43" fontId="41" fillId="0" borderId="0" xfId="50" applyFont="1"/>
    <xf numFmtId="43" fontId="37" fillId="0" borderId="0" xfId="50" applyFont="1"/>
    <xf numFmtId="0" fontId="37" fillId="0" borderId="0" xfId="49" applyFont="1" applyAlignment="1">
      <alignment horizontal="center"/>
    </xf>
    <xf numFmtId="0" fontId="37" fillId="0" borderId="0" xfId="49" applyFont="1" applyAlignment="1">
      <alignment shrinkToFit="1"/>
    </xf>
    <xf numFmtId="0" fontId="37" fillId="0" borderId="0" xfId="49" applyFont="1" applyFill="1" applyBorder="1"/>
    <xf numFmtId="43" fontId="37" fillId="0" borderId="0" xfId="49" applyNumberFormat="1" applyFont="1" applyFill="1" applyBorder="1"/>
    <xf numFmtId="43" fontId="37" fillId="0" borderId="0" xfId="49" applyNumberFormat="1" applyFont="1" applyAlignment="1">
      <alignment horizontal="center"/>
    </xf>
    <xf numFmtId="0" fontId="34" fillId="0" borderId="21" xfId="0" applyFont="1" applyBorder="1" applyAlignment="1">
      <alignment horizontal="center"/>
    </xf>
    <xf numFmtId="0" fontId="33" fillId="0" borderId="0" xfId="0" applyFont="1" applyBorder="1"/>
    <xf numFmtId="0" fontId="33" fillId="0" borderId="21" xfId="0" applyFont="1" applyBorder="1" applyAlignment="1">
      <alignment vertical="center"/>
    </xf>
    <xf numFmtId="49" fontId="42" fillId="0" borderId="21" xfId="0" applyNumberFormat="1" applyFont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49" fontId="42" fillId="0" borderId="21" xfId="0" applyNumberFormat="1" applyFont="1" applyBorder="1" applyAlignment="1">
      <alignment vertical="center" wrapText="1"/>
    </xf>
    <xf numFmtId="43" fontId="42" fillId="0" borderId="21" xfId="1" applyNumberFormat="1" applyFont="1" applyBorder="1" applyAlignment="1">
      <alignment vertical="center"/>
    </xf>
    <xf numFmtId="49" fontId="42" fillId="0" borderId="21" xfId="0" applyNumberFormat="1" applyFont="1" applyBorder="1" applyAlignment="1">
      <alignment horizontal="left" vertical="center" wrapText="1"/>
    </xf>
    <xf numFmtId="43" fontId="34" fillId="0" borderId="21" xfId="0" applyNumberFormat="1" applyFont="1" applyBorder="1"/>
    <xf numFmtId="0" fontId="23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43" fontId="45" fillId="0" borderId="0" xfId="1" applyFont="1"/>
    <xf numFmtId="0" fontId="46" fillId="0" borderId="0" xfId="0" applyFont="1"/>
    <xf numFmtId="43" fontId="42" fillId="0" borderId="0" xfId="1" applyFont="1"/>
    <xf numFmtId="43" fontId="42" fillId="0" borderId="0" xfId="1" applyFont="1" applyBorder="1"/>
    <xf numFmtId="43" fontId="42" fillId="0" borderId="0" xfId="0" applyNumberFormat="1" applyFont="1"/>
    <xf numFmtId="187" fontId="42" fillId="0" borderId="2" xfId="1" applyNumberFormat="1" applyFont="1" applyBorder="1"/>
    <xf numFmtId="43" fontId="42" fillId="0" borderId="2" xfId="0" applyNumberFormat="1" applyFont="1" applyBorder="1"/>
    <xf numFmtId="43" fontId="43" fillId="0" borderId="0" xfId="0" applyNumberFormat="1" applyFont="1"/>
    <xf numFmtId="43" fontId="42" fillId="0" borderId="36" xfId="1" applyFont="1" applyBorder="1"/>
    <xf numFmtId="43" fontId="42" fillId="0" borderId="3" xfId="1" applyFont="1" applyBorder="1"/>
    <xf numFmtId="43" fontId="42" fillId="0" borderId="0" xfId="0" applyNumberFormat="1" applyFont="1" applyBorder="1"/>
    <xf numFmtId="0" fontId="31" fillId="0" borderId="0" xfId="0" applyFont="1"/>
    <xf numFmtId="0" fontId="35" fillId="0" borderId="2" xfId="0" applyFont="1" applyBorder="1" applyAlignment="1">
      <alignment horizontal="left"/>
    </xf>
    <xf numFmtId="49" fontId="23" fillId="0" borderId="27" xfId="0" applyNumberFormat="1" applyFont="1" applyBorder="1" applyAlignment="1">
      <alignment vertical="center" wrapText="1"/>
    </xf>
    <xf numFmtId="43" fontId="23" fillId="0" borderId="27" xfId="1" applyFont="1" applyBorder="1" applyAlignment="1">
      <alignment vertical="center"/>
    </xf>
    <xf numFmtId="49" fontId="23" fillId="0" borderId="27" xfId="0" applyNumberFormat="1" applyFont="1" applyBorder="1" applyAlignment="1">
      <alignment vertical="top" wrapText="1"/>
    </xf>
    <xf numFmtId="43" fontId="23" fillId="0" borderId="27" xfId="1" applyFont="1" applyBorder="1" applyAlignment="1"/>
    <xf numFmtId="43" fontId="23" fillId="0" borderId="27" xfId="1" applyFont="1" applyBorder="1" applyAlignment="1">
      <alignment vertical="top"/>
    </xf>
    <xf numFmtId="49" fontId="31" fillId="0" borderId="20" xfId="0" applyNumberFormat="1" applyFont="1" applyBorder="1" applyAlignment="1">
      <alignment vertical="top" wrapText="1"/>
    </xf>
    <xf numFmtId="43" fontId="31" fillId="0" borderId="20" xfId="1" applyFont="1" applyBorder="1" applyAlignment="1">
      <alignment vertical="center"/>
    </xf>
    <xf numFmtId="43" fontId="31" fillId="0" borderId="20" xfId="1" applyFont="1" applyBorder="1" applyAlignment="1"/>
    <xf numFmtId="43" fontId="35" fillId="0" borderId="20" xfId="1" applyFont="1" applyBorder="1"/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/>
    <xf numFmtId="43" fontId="31" fillId="0" borderId="0" xfId="1" applyFont="1"/>
    <xf numFmtId="0" fontId="23" fillId="0" borderId="0" xfId="38" applyFont="1" applyAlignment="1" applyProtection="1">
      <alignment vertical="center"/>
    </xf>
    <xf numFmtId="43" fontId="23" fillId="0" borderId="21" xfId="1" applyFont="1" applyBorder="1" applyAlignment="1" applyProtection="1">
      <alignment horizontal="center" vertical="center" wrapText="1"/>
    </xf>
    <xf numFmtId="0" fontId="23" fillId="0" borderId="0" xfId="38" applyFont="1" applyAlignment="1" applyProtection="1">
      <alignment horizontal="center" vertical="center" wrapText="1"/>
    </xf>
    <xf numFmtId="0" fontId="48" fillId="0" borderId="13" xfId="38" applyFont="1" applyBorder="1" applyAlignment="1" applyProtection="1">
      <alignment vertical="center"/>
    </xf>
    <xf numFmtId="0" fontId="23" fillId="0" borderId="14" xfId="38" applyFont="1" applyBorder="1" applyAlignment="1" applyProtection="1">
      <alignment vertical="center"/>
    </xf>
    <xf numFmtId="43" fontId="23" fillId="0" borderId="15" xfId="1" applyFont="1" applyBorder="1" applyAlignment="1" applyProtection="1"/>
    <xf numFmtId="0" fontId="23" fillId="0" borderId="32" xfId="38" applyFont="1" applyBorder="1" applyAlignment="1" applyProtection="1">
      <alignment vertical="center"/>
    </xf>
    <xf numFmtId="0" fontId="42" fillId="0" borderId="33" xfId="38" applyFont="1" applyBorder="1" applyAlignment="1" applyProtection="1">
      <alignment vertical="center"/>
    </xf>
    <xf numFmtId="43" fontId="23" fillId="0" borderId="27" xfId="1" applyFont="1" applyBorder="1" applyAlignment="1" applyProtection="1"/>
    <xf numFmtId="43" fontId="23" fillId="0" borderId="35" xfId="1" applyFont="1" applyBorder="1" applyAlignment="1" applyProtection="1"/>
    <xf numFmtId="43" fontId="42" fillId="0" borderId="27" xfId="1" applyFont="1" applyBorder="1" applyAlignment="1" applyProtection="1"/>
    <xf numFmtId="43" fontId="23" fillId="0" borderId="34" xfId="1" applyFont="1" applyBorder="1" applyAlignment="1" applyProtection="1"/>
    <xf numFmtId="43" fontId="23" fillId="0" borderId="28" xfId="1" applyFont="1" applyBorder="1" applyAlignment="1" applyProtection="1"/>
    <xf numFmtId="43" fontId="42" fillId="0" borderId="27" xfId="1" applyFont="1" applyBorder="1" applyAlignment="1" applyProtection="1">
      <alignment vertical="center"/>
    </xf>
    <xf numFmtId="0" fontId="49" fillId="0" borderId="18" xfId="38" applyFont="1" applyBorder="1" applyAlignment="1" applyProtection="1">
      <alignment vertical="center"/>
    </xf>
    <xf numFmtId="0" fontId="49" fillId="0" borderId="19" xfId="38" applyFont="1" applyBorder="1" applyAlignment="1" applyProtection="1">
      <alignment horizontal="center" vertical="center"/>
    </xf>
    <xf numFmtId="43" fontId="50" fillId="0" borderId="37" xfId="1" applyFont="1" applyBorder="1" applyAlignment="1" applyProtection="1"/>
    <xf numFmtId="43" fontId="51" fillId="0" borderId="37" xfId="1" applyFont="1" applyBorder="1" applyAlignment="1" applyProtection="1"/>
    <xf numFmtId="43" fontId="44" fillId="0" borderId="37" xfId="1" applyFont="1" applyBorder="1" applyAlignment="1" applyProtection="1"/>
    <xf numFmtId="0" fontId="49" fillId="0" borderId="0" xfId="38" applyFont="1" applyAlignment="1" applyProtection="1">
      <alignment vertical="center"/>
    </xf>
    <xf numFmtId="43" fontId="23" fillId="0" borderId="38" xfId="1" applyFont="1" applyBorder="1" applyAlignment="1" applyProtection="1"/>
    <xf numFmtId="43" fontId="23" fillId="0" borderId="32" xfId="1" applyFont="1" applyBorder="1" applyAlignment="1" applyProtection="1"/>
    <xf numFmtId="43" fontId="45" fillId="0" borderId="0" xfId="1" applyFont="1" applyBorder="1" applyAlignment="1" applyProtection="1">
      <alignment vertical="center"/>
    </xf>
    <xf numFmtId="43" fontId="40" fillId="0" borderId="0" xfId="1" applyFont="1" applyBorder="1" applyAlignment="1" applyProtection="1">
      <alignment vertical="center"/>
    </xf>
    <xf numFmtId="43" fontId="42" fillId="0" borderId="0" xfId="1" applyFont="1" applyBorder="1" applyAlignment="1" applyProtection="1">
      <alignment vertical="center"/>
    </xf>
    <xf numFmtId="0" fontId="23" fillId="0" borderId="18" xfId="38" applyFont="1" applyBorder="1" applyAlignment="1" applyProtection="1">
      <alignment vertical="center"/>
    </xf>
    <xf numFmtId="0" fontId="42" fillId="0" borderId="19" xfId="38" applyFont="1" applyBorder="1" applyAlignment="1" applyProtection="1">
      <alignment horizontal="center" vertical="center"/>
    </xf>
    <xf numFmtId="43" fontId="23" fillId="0" borderId="37" xfId="1" applyFont="1" applyBorder="1" applyAlignment="1" applyProtection="1"/>
    <xf numFmtId="0" fontId="42" fillId="0" borderId="0" xfId="38" applyFont="1" applyAlignment="1" applyProtection="1">
      <alignment horizontal="center" vertical="center"/>
    </xf>
    <xf numFmtId="43" fontId="23" fillId="0" borderId="0" xfId="1" applyFont="1" applyBorder="1" applyAlignment="1" applyProtection="1"/>
    <xf numFmtId="43" fontId="23" fillId="0" borderId="39" xfId="1" applyFont="1" applyBorder="1" applyAlignment="1" applyProtection="1"/>
    <xf numFmtId="43" fontId="42" fillId="0" borderId="0" xfId="1" applyFont="1" applyAlignment="1" applyProtection="1">
      <alignment vertical="center"/>
    </xf>
    <xf numFmtId="49" fontId="52" fillId="0" borderId="0" xfId="0" applyNumberFormat="1" applyFont="1"/>
    <xf numFmtId="43" fontId="23" fillId="0" borderId="0" xfId="1" applyFont="1"/>
    <xf numFmtId="0" fontId="35" fillId="0" borderId="0" xfId="0" applyFont="1"/>
    <xf numFmtId="49" fontId="23" fillId="0" borderId="0" xfId="0" applyNumberFormat="1" applyFont="1"/>
    <xf numFmtId="49" fontId="35" fillId="0" borderId="0" xfId="0" applyNumberFormat="1" applyFont="1"/>
    <xf numFmtId="43" fontId="35" fillId="0" borderId="0" xfId="1" applyFont="1"/>
    <xf numFmtId="43" fontId="35" fillId="0" borderId="3" xfId="1" applyFont="1" applyBorder="1"/>
    <xf numFmtId="43" fontId="23" fillId="0" borderId="0" xfId="0" applyNumberFormat="1" applyFont="1"/>
    <xf numFmtId="43" fontId="35" fillId="0" borderId="0" xfId="1" applyFont="1" applyBorder="1"/>
    <xf numFmtId="49" fontId="23" fillId="0" borderId="0" xfId="0" applyNumberFormat="1" applyFont="1" applyAlignment="1">
      <alignment horizontal="left" vertical="top" wrapText="1"/>
    </xf>
    <xf numFmtId="188" fontId="39" fillId="0" borderId="21" xfId="49" applyNumberFormat="1" applyFont="1" applyBorder="1" applyAlignment="1">
      <alignment horizontal="center"/>
    </xf>
    <xf numFmtId="43" fontId="40" fillId="0" borderId="21" xfId="49" applyNumberFormat="1" applyFont="1" applyFill="1" applyBorder="1" applyAlignment="1"/>
    <xf numFmtId="0" fontId="40" fillId="0" borderId="2" xfId="49" applyFont="1" applyFill="1" applyBorder="1" applyAlignment="1">
      <alignment horizontal="center"/>
    </xf>
    <xf numFmtId="0" fontId="53" fillId="0" borderId="37" xfId="49" applyFont="1" applyFill="1" applyBorder="1" applyAlignment="1">
      <alignment horizontal="center"/>
    </xf>
    <xf numFmtId="43" fontId="53" fillId="0" borderId="37" xfId="50" applyFont="1" applyFill="1" applyBorder="1" applyAlignment="1">
      <alignment horizontal="center"/>
    </xf>
    <xf numFmtId="43" fontId="53" fillId="0" borderId="37" xfId="49" applyNumberFormat="1" applyFont="1" applyFill="1" applyBorder="1" applyAlignment="1">
      <alignment horizontal="center"/>
    </xf>
    <xf numFmtId="43" fontId="40" fillId="0" borderId="21" xfId="50" applyFont="1" applyFill="1" applyBorder="1"/>
    <xf numFmtId="189" fontId="40" fillId="0" borderId="21" xfId="50" applyNumberFormat="1" applyFont="1" applyFill="1" applyBorder="1"/>
    <xf numFmtId="189" fontId="40" fillId="0" borderId="15" xfId="50" applyNumberFormat="1" applyFont="1" applyFill="1" applyBorder="1"/>
    <xf numFmtId="189" fontId="53" fillId="0" borderId="37" xfId="50" applyNumberFormat="1" applyFont="1" applyFill="1" applyBorder="1" applyAlignment="1">
      <alignment horizontal="center"/>
    </xf>
    <xf numFmtId="0" fontId="40" fillId="0" borderId="20" xfId="49" applyFont="1" applyFill="1" applyBorder="1"/>
    <xf numFmtId="43" fontId="40" fillId="0" borderId="21" xfId="49" applyNumberFormat="1" applyFont="1" applyFill="1" applyBorder="1"/>
    <xf numFmtId="43" fontId="40" fillId="0" borderId="20" xfId="50" applyFont="1" applyFill="1" applyBorder="1"/>
    <xf numFmtId="43" fontId="40" fillId="0" borderId="20" xfId="49" applyNumberFormat="1" applyFont="1" applyFill="1" applyBorder="1"/>
    <xf numFmtId="0" fontId="40" fillId="0" borderId="2" xfId="49" applyFont="1" applyFill="1" applyBorder="1"/>
    <xf numFmtId="43" fontId="54" fillId="0" borderId="2" xfId="49" applyNumberFormat="1" applyFont="1" applyFill="1" applyBorder="1"/>
    <xf numFmtId="43" fontId="51" fillId="0" borderId="40" xfId="49" applyNumberFormat="1" applyFont="1" applyFill="1" applyBorder="1"/>
    <xf numFmtId="43" fontId="40" fillId="0" borderId="0" xfId="49" applyNumberFormat="1" applyFont="1" applyFill="1"/>
    <xf numFmtId="43" fontId="54" fillId="0" borderId="0" xfId="49" applyNumberFormat="1" applyFont="1" applyFill="1"/>
    <xf numFmtId="0" fontId="40" fillId="0" borderId="0" xfId="49" applyFont="1" applyFill="1"/>
    <xf numFmtId="0" fontId="56" fillId="0" borderId="0" xfId="46" applyFont="1"/>
    <xf numFmtId="0" fontId="57" fillId="0" borderId="41" xfId="46" applyFont="1" applyBorder="1"/>
    <xf numFmtId="0" fontId="57" fillId="0" borderId="15" xfId="46" applyFont="1" applyBorder="1" applyAlignment="1">
      <alignment horizontal="center"/>
    </xf>
    <xf numFmtId="0" fontId="57" fillId="0" borderId="41" xfId="46" applyFont="1" applyBorder="1" applyAlignment="1">
      <alignment horizontal="center"/>
    </xf>
    <xf numFmtId="0" fontId="58" fillId="0" borderId="0" xfId="46" applyFont="1"/>
    <xf numFmtId="0" fontId="57" fillId="0" borderId="2" xfId="46" applyFont="1" applyBorder="1"/>
    <xf numFmtId="0" fontId="57" fillId="0" borderId="20" xfId="46" applyFont="1" applyBorder="1" applyAlignment="1">
      <alignment horizontal="center"/>
    </xf>
    <xf numFmtId="0" fontId="57" fillId="0" borderId="2" xfId="46" applyFont="1" applyBorder="1" applyAlignment="1">
      <alignment horizontal="center"/>
    </xf>
    <xf numFmtId="0" fontId="57" fillId="0" borderId="0" xfId="46" applyFont="1" applyBorder="1"/>
    <xf numFmtId="0" fontId="57" fillId="0" borderId="34" xfId="46" applyFont="1" applyBorder="1"/>
    <xf numFmtId="0" fontId="57" fillId="0" borderId="0" xfId="46" applyFont="1"/>
    <xf numFmtId="43" fontId="57" fillId="0" borderId="34" xfId="44" applyFont="1" applyBorder="1"/>
    <xf numFmtId="43" fontId="57" fillId="0" borderId="0" xfId="44" applyFont="1" applyAlignment="1">
      <alignment horizontal="center"/>
    </xf>
    <xf numFmtId="0" fontId="57" fillId="0" borderId="0" xfId="46" applyFont="1" applyFill="1" applyBorder="1"/>
    <xf numFmtId="0" fontId="59" fillId="0" borderId="2" xfId="46" applyFont="1" applyBorder="1"/>
    <xf numFmtId="43" fontId="59" fillId="0" borderId="20" xfId="44" applyFont="1" applyBorder="1"/>
    <xf numFmtId="43" fontId="59" fillId="0" borderId="2" xfId="44" applyFont="1" applyBorder="1" applyAlignment="1">
      <alignment horizontal="center"/>
    </xf>
    <xf numFmtId="43" fontId="57" fillId="0" borderId="20" xfId="44" applyFont="1" applyBorder="1"/>
    <xf numFmtId="189" fontId="57" fillId="0" borderId="0" xfId="44" applyNumberFormat="1" applyFont="1" applyBorder="1"/>
    <xf numFmtId="43" fontId="59" fillId="0" borderId="20" xfId="44" applyNumberFormat="1" applyFont="1" applyBorder="1"/>
    <xf numFmtId="43" fontId="57" fillId="0" borderId="0" xfId="44" applyNumberFormat="1" applyFont="1" applyBorder="1"/>
    <xf numFmtId="43" fontId="59" fillId="0" borderId="21" xfId="44" applyNumberFormat="1" applyFont="1" applyBorder="1"/>
    <xf numFmtId="43" fontId="58" fillId="0" borderId="0" xfId="46" applyNumberFormat="1" applyFont="1"/>
    <xf numFmtId="43" fontId="57" fillId="0" borderId="0" xfId="44" applyFont="1"/>
    <xf numFmtId="0" fontId="59" fillId="0" borderId="0" xfId="46" applyFont="1"/>
    <xf numFmtId="43" fontId="59" fillId="0" borderId="20" xfId="46" applyNumberFormat="1" applyFont="1" applyBorder="1"/>
    <xf numFmtId="189" fontId="59" fillId="0" borderId="20" xfId="46" applyNumberFormat="1" applyFont="1" applyBorder="1" applyAlignment="1">
      <alignment horizontal="center"/>
    </xf>
    <xf numFmtId="43" fontId="57" fillId="0" borderId="0" xfId="46" applyNumberFormat="1" applyFont="1" applyBorder="1"/>
    <xf numFmtId="43" fontId="59" fillId="0" borderId="21" xfId="44" applyFont="1" applyBorder="1"/>
    <xf numFmtId="43" fontId="56" fillId="0" borderId="0" xfId="46" applyNumberFormat="1" applyFont="1"/>
    <xf numFmtId="0" fontId="2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43" fontId="25" fillId="0" borderId="0" xfId="1" applyFont="1" applyAlignment="1">
      <alignment horizontal="center"/>
    </xf>
    <xf numFmtId="0" fontId="25" fillId="0" borderId="2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/>
    <xf numFmtId="0" fontId="33" fillId="0" borderId="18" xfId="0" applyFont="1" applyBorder="1" applyAlignment="1"/>
    <xf numFmtId="0" fontId="33" fillId="0" borderId="19" xfId="0" applyFont="1" applyBorder="1" applyAlignment="1"/>
    <xf numFmtId="43" fontId="33" fillId="0" borderId="15" xfId="1" applyFont="1" applyBorder="1" applyAlignment="1">
      <alignment horizontal="center" vertical="center" wrapText="1"/>
    </xf>
    <xf numFmtId="43" fontId="33" fillId="0" borderId="20" xfId="1" applyFont="1" applyBorder="1" applyAlignment="1">
      <alignment horizontal="center" vertical="center" wrapText="1"/>
    </xf>
    <xf numFmtId="43" fontId="33" fillId="0" borderId="15" xfId="1" applyFont="1" applyBorder="1" applyAlignment="1">
      <alignment horizontal="center" vertical="center"/>
    </xf>
    <xf numFmtId="43" fontId="33" fillId="0" borderId="20" xfId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6" fillId="0" borderId="0" xfId="49" applyFont="1" applyBorder="1" applyAlignment="1">
      <alignment horizontal="center"/>
    </xf>
    <xf numFmtId="0" fontId="37" fillId="0" borderId="15" xfId="49" applyFont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37" fillId="0" borderId="21" xfId="49" applyFont="1" applyBorder="1" applyAlignment="1">
      <alignment horizontal="center" vertical="center"/>
    </xf>
    <xf numFmtId="0" fontId="37" fillId="0" borderId="21" xfId="49" applyFont="1" applyFill="1" applyBorder="1" applyAlignment="1">
      <alignment horizontal="center" vertical="center" wrapText="1"/>
    </xf>
    <xf numFmtId="0" fontId="37" fillId="0" borderId="20" xfId="49" applyFont="1" applyBorder="1" applyAlignment="1">
      <alignment horizontal="center" vertical="center" shrinkToFit="1"/>
    </xf>
    <xf numFmtId="43" fontId="37" fillId="0" borderId="21" xfId="50" applyFont="1" applyBorder="1" applyAlignment="1">
      <alignment horizontal="center" vertical="center"/>
    </xf>
    <xf numFmtId="0" fontId="37" fillId="0" borderId="16" xfId="49" applyFont="1" applyBorder="1" applyAlignment="1">
      <alignment horizontal="center" vertical="center" wrapText="1" shrinkToFit="1"/>
    </xf>
    <xf numFmtId="0" fontId="37" fillId="0" borderId="31" xfId="49" applyFont="1" applyBorder="1" applyAlignment="1">
      <alignment horizontal="center" vertical="center" wrapText="1" shrinkToFit="1"/>
    </xf>
    <xf numFmtId="0" fontId="37" fillId="0" borderId="17" xfId="49" applyFont="1" applyBorder="1" applyAlignment="1">
      <alignment horizontal="center" vertical="center" wrapText="1" shrinkToFit="1"/>
    </xf>
    <xf numFmtId="0" fontId="40" fillId="0" borderId="16" xfId="49" applyFont="1" applyFill="1" applyBorder="1" applyAlignment="1">
      <alignment horizontal="center" vertical="center"/>
    </xf>
    <xf numFmtId="0" fontId="40" fillId="0" borderId="17" xfId="49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/>
    </xf>
    <xf numFmtId="43" fontId="23" fillId="0" borderId="21" xfId="1" applyFont="1" applyBorder="1" applyAlignment="1">
      <alignment horizontal="center" vertical="center"/>
    </xf>
    <xf numFmtId="49" fontId="35" fillId="0" borderId="16" xfId="0" applyNumberFormat="1" applyFont="1" applyBorder="1" applyAlignment="1">
      <alignment horizontal="center"/>
    </xf>
    <xf numFmtId="49" fontId="35" fillId="0" borderId="31" xfId="0" applyNumberFormat="1" applyFont="1" applyBorder="1" applyAlignment="1">
      <alignment horizontal="center"/>
    </xf>
    <xf numFmtId="49" fontId="35" fillId="0" borderId="17" xfId="0" applyNumberFormat="1" applyFont="1" applyBorder="1" applyAlignment="1">
      <alignment horizontal="center"/>
    </xf>
    <xf numFmtId="49" fontId="23" fillId="0" borderId="15" xfId="0" applyNumberFormat="1" applyFont="1" applyBorder="1" applyAlignment="1">
      <alignment horizontal="center" vertical="center" wrapText="1" shrinkToFit="1"/>
    </xf>
    <xf numFmtId="49" fontId="23" fillId="0" borderId="20" xfId="0" applyNumberFormat="1" applyFont="1" applyBorder="1" applyAlignment="1">
      <alignment horizontal="center" vertical="center" wrapText="1" shrinkToFit="1"/>
    </xf>
    <xf numFmtId="49" fontId="23" fillId="0" borderId="15" xfId="0" applyNumberFormat="1" applyFont="1" applyBorder="1" applyAlignment="1">
      <alignment horizontal="center" vertical="center" wrapText="1"/>
    </xf>
    <xf numFmtId="49" fontId="23" fillId="0" borderId="20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/>
    </xf>
    <xf numFmtId="0" fontId="47" fillId="0" borderId="0" xfId="38" applyFont="1" applyAlignment="1" applyProtection="1">
      <alignment horizontal="center" vertical="center"/>
    </xf>
    <xf numFmtId="0" fontId="23" fillId="0" borderId="21" xfId="38" applyFont="1" applyBorder="1" applyAlignment="1" applyProtection="1">
      <alignment horizontal="center" vertical="center" wrapText="1"/>
    </xf>
    <xf numFmtId="49" fontId="23" fillId="0" borderId="0" xfId="0" applyNumberFormat="1" applyFont="1" applyAlignment="1">
      <alignment horizontal="left" vertical="top" wrapText="1"/>
    </xf>
    <xf numFmtId="0" fontId="55" fillId="0" borderId="0" xfId="46" applyFont="1" applyAlignment="1">
      <alignment horizontal="center"/>
    </xf>
    <xf numFmtId="0" fontId="58" fillId="0" borderId="0" xfId="46" applyFont="1" applyAlignment="1">
      <alignment horizontal="center"/>
    </xf>
    <xf numFmtId="0" fontId="60" fillId="0" borderId="0" xfId="46" applyFont="1"/>
    <xf numFmtId="0" fontId="60" fillId="0" borderId="0" xfId="46" applyFont="1" applyAlignment="1">
      <alignment horizontal="center"/>
    </xf>
    <xf numFmtId="43" fontId="60" fillId="0" borderId="0" xfId="44" applyFont="1" applyAlignment="1">
      <alignment horizontal="center"/>
    </xf>
    <xf numFmtId="43" fontId="60" fillId="0" borderId="0" xfId="44" applyFont="1"/>
    <xf numFmtId="43" fontId="60" fillId="0" borderId="0" xfId="46" applyNumberFormat="1" applyFont="1"/>
    <xf numFmtId="0" fontId="60" fillId="0" borderId="0" xfId="46" applyFont="1" applyBorder="1"/>
    <xf numFmtId="0" fontId="61" fillId="0" borderId="0" xfId="46" applyFont="1" applyBorder="1"/>
  </cellXfs>
  <cellStyles count="5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_งบรวม 2551" xfId="38"/>
    <cellStyle name="Note" xfId="39"/>
    <cellStyle name="Output" xfId="40"/>
    <cellStyle name="Title" xfId="41"/>
    <cellStyle name="Total" xfId="42"/>
    <cellStyle name="Warning Text" xfId="43"/>
    <cellStyle name="เครื่องหมายจุลภาค 2" xfId="44"/>
    <cellStyle name="เครื่องหมายจุลภาค 3" xfId="45"/>
    <cellStyle name="เครื่องหมายจุลภาค 4" xfId="50"/>
    <cellStyle name="ปกติ 2" xfId="46"/>
    <cellStyle name="ปกติ 3" xfId="47"/>
    <cellStyle name="ปกติ 4" xfId="49"/>
    <cellStyle name="ปกติ_ยำ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180975</xdr:rowOff>
    </xdr:from>
    <xdr:to>
      <xdr:col>4</xdr:col>
      <xdr:colOff>1219200</xdr:colOff>
      <xdr:row>34</xdr:row>
      <xdr:rowOff>146728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190500" y="7867650"/>
          <a:ext cx="6115050" cy="1251628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0</xdr:col>
      <xdr:colOff>171450</xdr:colOff>
      <xdr:row>68</xdr:row>
      <xdr:rowOff>19050</xdr:rowOff>
    </xdr:from>
    <xdr:to>
      <xdr:col>4</xdr:col>
      <xdr:colOff>1200150</xdr:colOff>
      <xdr:row>73</xdr:row>
      <xdr:rowOff>41953</xdr:rowOff>
    </xdr:to>
    <xdr:grpSp>
      <xdr:nvGrpSpPr>
        <xdr:cNvPr id="6" name="กลุ่ม 4"/>
        <xdr:cNvGrpSpPr>
          <a:grpSpLocks/>
        </xdr:cNvGrpSpPr>
      </xdr:nvGrpSpPr>
      <xdr:grpSpPr bwMode="auto">
        <a:xfrm>
          <a:off x="171450" y="17964150"/>
          <a:ext cx="6115050" cy="1251628"/>
          <a:chOff x="228600" y="7781922"/>
          <a:chExt cx="5343526" cy="1314846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228596</xdr:rowOff>
    </xdr:from>
    <xdr:to>
      <xdr:col>7</xdr:col>
      <xdr:colOff>619125</xdr:colOff>
      <xdr:row>36</xdr:row>
      <xdr:rowOff>190501</xdr:rowOff>
    </xdr:to>
    <xdr:grpSp>
      <xdr:nvGrpSpPr>
        <xdr:cNvPr id="2" name="กลุ่ม 9"/>
        <xdr:cNvGrpSpPr>
          <a:grpSpLocks/>
        </xdr:cNvGrpSpPr>
      </xdr:nvGrpSpPr>
      <xdr:grpSpPr bwMode="auto">
        <a:xfrm>
          <a:off x="542925" y="8153396"/>
          <a:ext cx="8505825" cy="1247780"/>
          <a:chOff x="228600" y="7781918"/>
          <a:chExt cx="5343526" cy="131151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2"/>
            <a:ext cx="1707919" cy="1311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55356" y="7781921"/>
            <a:ext cx="1701640" cy="1311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3042" y="7781918"/>
            <a:ext cx="1959084" cy="13115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31</xdr:row>
      <xdr:rowOff>0</xdr:rowOff>
    </xdr:from>
    <xdr:to>
      <xdr:col>6</xdr:col>
      <xdr:colOff>1095375</xdr:colOff>
      <xdr:row>35</xdr:row>
      <xdr:rowOff>222928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400050" y="8296275"/>
          <a:ext cx="6115050" cy="1251628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168079</xdr:colOff>
      <xdr:row>121</xdr:row>
      <xdr:rowOff>84038</xdr:rowOff>
    </xdr:from>
    <xdr:to>
      <xdr:col>16</xdr:col>
      <xdr:colOff>420211</xdr:colOff>
      <xdr:row>124</xdr:row>
      <xdr:rowOff>63027</xdr:rowOff>
    </xdr:to>
    <xdr:grpSp>
      <xdr:nvGrpSpPr>
        <xdr:cNvPr id="2" name="กลุ่ม 1"/>
        <xdr:cNvGrpSpPr/>
      </xdr:nvGrpSpPr>
      <xdr:grpSpPr>
        <a:xfrm>
          <a:off x="378189" y="25066152"/>
          <a:ext cx="8873658" cy="595313"/>
          <a:chOff x="1190625" y="5191125"/>
          <a:chExt cx="12163425" cy="1103971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90625" y="5191125"/>
            <a:ext cx="1943082" cy="8764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0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11106150" y="5191125"/>
            <a:ext cx="2247900" cy="11039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0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6019800" y="5191126"/>
            <a:ext cx="1965913" cy="882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0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171450</xdr:rowOff>
    </xdr:from>
    <xdr:to>
      <xdr:col>6</xdr:col>
      <xdr:colOff>657225</xdr:colOff>
      <xdr:row>30</xdr:row>
      <xdr:rowOff>104775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495300" y="10810875"/>
          <a:ext cx="8077200" cy="1219200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152399</xdr:rowOff>
    </xdr:from>
    <xdr:to>
      <xdr:col>5</xdr:col>
      <xdr:colOff>1228725</xdr:colOff>
      <xdr:row>19</xdr:row>
      <xdr:rowOff>85725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514350" y="4057649"/>
          <a:ext cx="5486400" cy="1219201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345281</xdr:colOff>
      <xdr:row>14</xdr:row>
      <xdr:rowOff>130969</xdr:rowOff>
    </xdr:from>
    <xdr:to>
      <xdr:col>7</xdr:col>
      <xdr:colOff>1095375</xdr:colOff>
      <xdr:row>18</xdr:row>
      <xdr:rowOff>130969</xdr:rowOff>
    </xdr:to>
    <xdr:grpSp>
      <xdr:nvGrpSpPr>
        <xdr:cNvPr id="2" name="กลุ่ม 1"/>
        <xdr:cNvGrpSpPr/>
      </xdr:nvGrpSpPr>
      <xdr:grpSpPr>
        <a:xfrm>
          <a:off x="345281" y="5381625"/>
          <a:ext cx="13049250" cy="1047750"/>
          <a:chOff x="1190625" y="5191125"/>
          <a:chExt cx="12163425" cy="1103971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90625" y="5191125"/>
            <a:ext cx="1943082" cy="8764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11106150" y="5191125"/>
            <a:ext cx="2247900" cy="11039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6019800" y="5191126"/>
            <a:ext cx="1965913" cy="882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11640</xdr:colOff>
      <xdr:row>37</xdr:row>
      <xdr:rowOff>31739</xdr:rowOff>
    </xdr:from>
    <xdr:to>
      <xdr:col>14</xdr:col>
      <xdr:colOff>380999</xdr:colOff>
      <xdr:row>42</xdr:row>
      <xdr:rowOff>21158</xdr:rowOff>
    </xdr:to>
    <xdr:grpSp>
      <xdr:nvGrpSpPr>
        <xdr:cNvPr id="2" name="กลุ่ม 1"/>
        <xdr:cNvGrpSpPr/>
      </xdr:nvGrpSpPr>
      <xdr:grpSpPr>
        <a:xfrm>
          <a:off x="307973" y="10128239"/>
          <a:ext cx="16953443" cy="1259419"/>
          <a:chOff x="1190625" y="5191125"/>
          <a:chExt cx="12163425" cy="1103971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90625" y="5191125"/>
            <a:ext cx="1943082" cy="8764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11106150" y="5191125"/>
            <a:ext cx="2247900" cy="11039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6019800" y="5191126"/>
            <a:ext cx="1965913" cy="882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25</xdr:row>
      <xdr:rowOff>9526</xdr:rowOff>
    </xdr:from>
    <xdr:to>
      <xdr:col>8</xdr:col>
      <xdr:colOff>1171575</xdr:colOff>
      <xdr:row>29</xdr:row>
      <xdr:rowOff>232454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180975" y="6296026"/>
          <a:ext cx="6115050" cy="1251628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0</xdr:col>
      <xdr:colOff>171450</xdr:colOff>
      <xdr:row>61</xdr:row>
      <xdr:rowOff>28576</xdr:rowOff>
    </xdr:from>
    <xdr:to>
      <xdr:col>8</xdr:col>
      <xdr:colOff>1162050</xdr:colOff>
      <xdr:row>65</xdr:row>
      <xdr:rowOff>251503</xdr:rowOff>
    </xdr:to>
    <xdr:grpSp>
      <xdr:nvGrpSpPr>
        <xdr:cNvPr id="6" name="กลุ่ม 4"/>
        <xdr:cNvGrpSpPr>
          <a:grpSpLocks/>
        </xdr:cNvGrpSpPr>
      </xdr:nvGrpSpPr>
      <xdr:grpSpPr bwMode="auto">
        <a:xfrm>
          <a:off x="171450" y="15906751"/>
          <a:ext cx="6115050" cy="1251627"/>
          <a:chOff x="228600" y="7781923"/>
          <a:chExt cx="5343526" cy="1314845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49832" y="7781923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11120" y="7781923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9</xdr:col>
      <xdr:colOff>200025</xdr:colOff>
      <xdr:row>9</xdr:row>
      <xdr:rowOff>133351</xdr:rowOff>
    </xdr:from>
    <xdr:to>
      <xdr:col>17</xdr:col>
      <xdr:colOff>1190625</xdr:colOff>
      <xdr:row>14</xdr:row>
      <xdr:rowOff>99104</xdr:rowOff>
    </xdr:to>
    <xdr:grpSp>
      <xdr:nvGrpSpPr>
        <xdr:cNvPr id="10" name="กลุ่ม 4"/>
        <xdr:cNvGrpSpPr>
          <a:grpSpLocks/>
        </xdr:cNvGrpSpPr>
      </xdr:nvGrpSpPr>
      <xdr:grpSpPr bwMode="auto">
        <a:xfrm>
          <a:off x="6696075" y="2286001"/>
          <a:ext cx="6115050" cy="1251628"/>
          <a:chOff x="228600" y="7781922"/>
          <a:chExt cx="5343526" cy="1314846"/>
        </a:xfrm>
      </xdr:grpSpPr>
      <xdr:sp macro="" textlink="">
        <xdr:nvSpPr>
          <xdr:cNvPr id="11" name="TextBox 10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9</xdr:col>
      <xdr:colOff>200025</xdr:colOff>
      <xdr:row>58</xdr:row>
      <xdr:rowOff>28576</xdr:rowOff>
    </xdr:from>
    <xdr:to>
      <xdr:col>17</xdr:col>
      <xdr:colOff>1190625</xdr:colOff>
      <xdr:row>62</xdr:row>
      <xdr:rowOff>184828</xdr:rowOff>
    </xdr:to>
    <xdr:grpSp>
      <xdr:nvGrpSpPr>
        <xdr:cNvPr id="14" name="กลุ่ม 4"/>
        <xdr:cNvGrpSpPr>
          <a:grpSpLocks/>
        </xdr:cNvGrpSpPr>
      </xdr:nvGrpSpPr>
      <xdr:grpSpPr bwMode="auto">
        <a:xfrm>
          <a:off x="6696075" y="15068551"/>
          <a:ext cx="6115050" cy="1251627"/>
          <a:chOff x="228600" y="7781923"/>
          <a:chExt cx="5343526" cy="1314845"/>
        </a:xfrm>
      </xdr:grpSpPr>
      <xdr:sp macro="" textlink="">
        <xdr:nvSpPr>
          <xdr:cNvPr id="15" name="TextBox 14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1949832" y="7781923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3611120" y="7781923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26;&#3606;&#3634;&#3609;&#3632;&#3585;&#3634;&#3619;&#3648;&#3591;&#3636;&#3609;&#3611;&#3637;%2025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sMissU%20System\Application%20Data\Microsoft\Excel\&#3591;&#3610;%203%20&#3648;&#3604;&#3639;&#3629;&#3609;%2058\&#3591;&#3610;%203%20&#3648;&#3604;&#3639;&#3629;&#3609;%205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sMissU%20System\Application%20Data\Microsoft\Excel\&#3591;&#3610;&#3648;&#3604;&#3639;&#3629;&#3609;\&#3585;.&#3618;.5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e\&#3591;&#3610;&#3611;&#3637;55\&#3591;&#3610;&#3648;&#3604;&#3639;&#3629;&#3609;\&#3585;.&#3618;.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แสดงฐานะการเงิน"/>
      <sheetName val="งบทรัพย์สิน1"/>
      <sheetName val="Sheet1"/>
      <sheetName val="เงินฝากธนาคาร2"/>
      <sheetName val="งบหนี้สิน3"/>
      <sheetName val="เงินรับฝาก4"/>
      <sheetName val="รายจ่ายค้างจ่าย5"/>
      <sheetName val="อุดหนุนคืนจังหวัด6"/>
      <sheetName val="อุดหนุนเฉพาะกิจค้างจ่าย7"/>
      <sheetName val="งบเงินสะสม8"/>
      <sheetName val="หมายเหตุ8.1"/>
      <sheetName val="งบแสดงผลการดำเนินงาน"/>
      <sheetName val="แยกแผนงาน"/>
      <sheetName val="หมายเหตุประกอบผลการดำเนินงาน"/>
      <sheetName val="งบทดลองหลังปิดบัญชี"/>
      <sheetName val="กระดาษทำการ"/>
      <sheetName val="รับ-จ่าย(จริง)1"/>
      <sheetName val="รับ-จ่าย(จริง)"/>
      <sheetName val="รายละเอียดรายรับ-รายจ่าย"/>
      <sheetName val="รายละเอียดรายรับ-รายจ่าย (2)"/>
      <sheetName val="ทะเบียนทส"/>
    </sheetNames>
    <sheetDataSet>
      <sheetData sheetId="0">
        <row r="8">
          <cell r="I8">
            <v>1268720.99</v>
          </cell>
        </row>
        <row r="26">
          <cell r="I26">
            <v>8502334.5600000005</v>
          </cell>
        </row>
      </sheetData>
      <sheetData sheetId="1"/>
      <sheetData sheetId="2"/>
      <sheetData sheetId="3">
        <row r="8">
          <cell r="I8">
            <v>711962.59999999986</v>
          </cell>
        </row>
        <row r="10">
          <cell r="I10">
            <v>134739.48999999996</v>
          </cell>
        </row>
        <row r="11">
          <cell r="I11">
            <v>2011313.97</v>
          </cell>
        </row>
        <row r="13">
          <cell r="I13">
            <v>386597.94999999978</v>
          </cell>
        </row>
        <row r="14">
          <cell r="I14">
            <v>94.119999999998981</v>
          </cell>
        </row>
        <row r="15">
          <cell r="I15">
            <v>13989233.669999994</v>
          </cell>
        </row>
        <row r="16">
          <cell r="I16">
            <v>4560381.0199999996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C6">
            <v>963220.41</v>
          </cell>
          <cell r="D6">
            <v>884122.11</v>
          </cell>
        </row>
        <row r="7">
          <cell r="C7">
            <v>2756320</v>
          </cell>
          <cell r="D7">
            <v>2624640</v>
          </cell>
        </row>
        <row r="8">
          <cell r="C8">
            <v>7654560</v>
          </cell>
          <cell r="D8">
            <v>6638372</v>
          </cell>
        </row>
        <row r="9">
          <cell r="C9">
            <v>1067500</v>
          </cell>
          <cell r="D9">
            <v>852846.75</v>
          </cell>
        </row>
        <row r="10">
          <cell r="C10">
            <v>7963050</v>
          </cell>
          <cell r="D10">
            <v>6661988.0399999991</v>
          </cell>
        </row>
        <row r="11">
          <cell r="C11">
            <v>2035900</v>
          </cell>
          <cell r="D11">
            <v>1574040.98</v>
          </cell>
        </row>
        <row r="12">
          <cell r="C12">
            <v>424000</v>
          </cell>
          <cell r="D12">
            <v>385825.54</v>
          </cell>
        </row>
        <row r="13">
          <cell r="C13">
            <v>594300</v>
          </cell>
          <cell r="D13">
            <v>559010</v>
          </cell>
        </row>
        <row r="14">
          <cell r="C14">
            <v>2824000</v>
          </cell>
          <cell r="D14">
            <v>2770834.3</v>
          </cell>
        </row>
        <row r="15">
          <cell r="C15">
            <v>40000</v>
          </cell>
          <cell r="D15">
            <v>33600</v>
          </cell>
        </row>
        <row r="16">
          <cell r="C16">
            <v>2646209.59</v>
          </cell>
          <cell r="D16">
            <v>2612645.46</v>
          </cell>
        </row>
        <row r="20">
          <cell r="C20">
            <v>860000</v>
          </cell>
          <cell r="D20">
            <v>961803.90000000014</v>
          </cell>
        </row>
        <row r="21">
          <cell r="C21">
            <v>496500</v>
          </cell>
          <cell r="D21">
            <v>553439.90000000014</v>
          </cell>
        </row>
        <row r="22">
          <cell r="C22">
            <v>350000</v>
          </cell>
          <cell r="D22">
            <v>390132.24</v>
          </cell>
        </row>
        <row r="24">
          <cell r="C24">
            <v>10000</v>
          </cell>
          <cell r="D24">
            <v>79263</v>
          </cell>
        </row>
        <row r="26">
          <cell r="C26">
            <v>19850000</v>
          </cell>
          <cell r="D26">
            <v>18213514.57</v>
          </cell>
        </row>
        <row r="27">
          <cell r="C27">
            <v>7500000</v>
          </cell>
          <cell r="D27">
            <v>7909089</v>
          </cell>
        </row>
      </sheetData>
      <sheetData sheetId="12">
        <row r="6">
          <cell r="C6">
            <v>963220.41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884122.11</v>
          </cell>
        </row>
        <row r="7">
          <cell r="C7">
            <v>2756320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7654560</v>
          </cell>
          <cell r="I8">
            <v>0</v>
          </cell>
          <cell r="J8">
            <v>1076580</v>
          </cell>
          <cell r="K8">
            <v>0</v>
          </cell>
          <cell r="L8">
            <v>0</v>
          </cell>
          <cell r="M8">
            <v>0</v>
          </cell>
          <cell r="N8">
            <v>256372</v>
          </cell>
          <cell r="O8">
            <v>0</v>
          </cell>
        </row>
        <row r="9">
          <cell r="C9">
            <v>1067500</v>
          </cell>
          <cell r="I9">
            <v>0</v>
          </cell>
          <cell r="J9">
            <v>172648</v>
          </cell>
          <cell r="K9">
            <v>0</v>
          </cell>
          <cell r="L9">
            <v>0</v>
          </cell>
          <cell r="M9">
            <v>0</v>
          </cell>
          <cell r="N9">
            <v>26150</v>
          </cell>
          <cell r="O9">
            <v>0</v>
          </cell>
        </row>
        <row r="10">
          <cell r="C10">
            <v>7963050</v>
          </cell>
          <cell r="I10">
            <v>221709</v>
          </cell>
          <cell r="J10">
            <v>1663530</v>
          </cell>
          <cell r="K10">
            <v>13500</v>
          </cell>
          <cell r="L10">
            <v>409200</v>
          </cell>
          <cell r="M10">
            <v>0</v>
          </cell>
          <cell r="N10">
            <v>76921</v>
          </cell>
          <cell r="O10">
            <v>0</v>
          </cell>
        </row>
        <row r="11">
          <cell r="C11">
            <v>2035900</v>
          </cell>
          <cell r="I11">
            <v>0</v>
          </cell>
          <cell r="J11">
            <v>172609</v>
          </cell>
          <cell r="K11">
            <v>0</v>
          </cell>
          <cell r="L11">
            <v>65870</v>
          </cell>
          <cell r="M11">
            <v>0</v>
          </cell>
          <cell r="N11">
            <v>35750</v>
          </cell>
          <cell r="O11">
            <v>0</v>
          </cell>
        </row>
        <row r="12">
          <cell r="C12">
            <v>424000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594300</v>
          </cell>
          <cell r="I13">
            <v>0</v>
          </cell>
          <cell r="J13">
            <v>5830</v>
          </cell>
          <cell r="K13">
            <v>60000</v>
          </cell>
          <cell r="L13">
            <v>0</v>
          </cell>
          <cell r="M13">
            <v>0</v>
          </cell>
          <cell r="N13">
            <v>31000</v>
          </cell>
          <cell r="O13">
            <v>0</v>
          </cell>
        </row>
        <row r="14">
          <cell r="C14">
            <v>2824000</v>
          </cell>
          <cell r="I14">
            <v>0</v>
          </cell>
          <cell r="J14">
            <v>1569590</v>
          </cell>
          <cell r="K14">
            <v>0</v>
          </cell>
          <cell r="L14">
            <v>0</v>
          </cell>
          <cell r="M14">
            <v>989835</v>
          </cell>
          <cell r="N14">
            <v>130409.3</v>
          </cell>
          <cell r="O14">
            <v>0</v>
          </cell>
        </row>
        <row r="15">
          <cell r="C15">
            <v>40000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2646209.59</v>
          </cell>
          <cell r="I16">
            <v>0</v>
          </cell>
          <cell r="J16">
            <v>13095.46</v>
          </cell>
          <cell r="K16">
            <v>280000</v>
          </cell>
          <cell r="L16">
            <v>593000</v>
          </cell>
          <cell r="M16">
            <v>0</v>
          </cell>
          <cell r="N16">
            <v>0</v>
          </cell>
          <cell r="O16">
            <v>0</v>
          </cell>
        </row>
        <row r="41">
          <cell r="D41">
            <v>2624640</v>
          </cell>
        </row>
        <row r="42">
          <cell r="D42">
            <v>3835379</v>
          </cell>
        </row>
        <row r="43">
          <cell r="D43">
            <v>474008.75</v>
          </cell>
        </row>
        <row r="44">
          <cell r="D44">
            <v>2583319.0399999996</v>
          </cell>
        </row>
        <row r="45">
          <cell r="D45">
            <v>520946.82</v>
          </cell>
        </row>
        <row r="46">
          <cell r="D46">
            <v>385825.54</v>
          </cell>
        </row>
        <row r="47">
          <cell r="D47">
            <v>154180</v>
          </cell>
        </row>
        <row r="48">
          <cell r="D48">
            <v>0</v>
          </cell>
        </row>
        <row r="49">
          <cell r="D49">
            <v>33600</v>
          </cell>
        </row>
        <row r="50">
          <cell r="D50">
            <v>80000</v>
          </cell>
        </row>
        <row r="53">
          <cell r="C53">
            <v>860000</v>
          </cell>
          <cell r="D53">
            <v>961803.90000000014</v>
          </cell>
        </row>
        <row r="54">
          <cell r="C54">
            <v>496500</v>
          </cell>
          <cell r="D54">
            <v>553439.90000000014</v>
          </cell>
        </row>
        <row r="55">
          <cell r="C55">
            <v>350000</v>
          </cell>
          <cell r="D55">
            <v>390132.24</v>
          </cell>
        </row>
        <row r="57">
          <cell r="C57">
            <v>10000</v>
          </cell>
          <cell r="D57">
            <v>79263</v>
          </cell>
        </row>
        <row r="59">
          <cell r="C59">
            <v>19850000</v>
          </cell>
          <cell r="D59">
            <v>18213514.57</v>
          </cell>
        </row>
        <row r="60">
          <cell r="C60">
            <v>7500000</v>
          </cell>
          <cell r="D60">
            <v>7909089</v>
          </cell>
        </row>
        <row r="77">
          <cell r="D77">
            <v>0</v>
          </cell>
        </row>
        <row r="78">
          <cell r="D78">
            <v>13440</v>
          </cell>
        </row>
        <row r="79">
          <cell r="D79">
            <v>87386</v>
          </cell>
        </row>
        <row r="80">
          <cell r="D80">
            <v>16750</v>
          </cell>
        </row>
        <row r="82">
          <cell r="D82">
            <v>200000</v>
          </cell>
        </row>
        <row r="112">
          <cell r="D112">
            <v>1440018</v>
          </cell>
        </row>
        <row r="113">
          <cell r="D113">
            <v>162000</v>
          </cell>
        </row>
        <row r="114">
          <cell r="D114">
            <v>1539439</v>
          </cell>
        </row>
        <row r="115">
          <cell r="D115">
            <v>762115.16</v>
          </cell>
        </row>
        <row r="117">
          <cell r="D117">
            <v>50000</v>
          </cell>
        </row>
        <row r="118">
          <cell r="D118">
            <v>81000</v>
          </cell>
        </row>
        <row r="120">
          <cell r="D120">
            <v>1398000</v>
          </cell>
        </row>
        <row r="147">
          <cell r="D147">
            <v>30023</v>
          </cell>
        </row>
        <row r="148">
          <cell r="D148">
            <v>4600</v>
          </cell>
        </row>
        <row r="149">
          <cell r="D149">
            <v>66984</v>
          </cell>
        </row>
        <row r="150">
          <cell r="D150">
            <v>0</v>
          </cell>
        </row>
        <row r="152">
          <cell r="D152">
            <v>58000</v>
          </cell>
        </row>
        <row r="155">
          <cell r="D155">
            <v>248550</v>
          </cell>
        </row>
      </sheetData>
      <sheetData sheetId="13"/>
      <sheetData sheetId="14"/>
      <sheetData sheetId="15"/>
      <sheetData sheetId="16"/>
      <sheetData sheetId="17"/>
      <sheetData sheetId="18">
        <row r="53">
          <cell r="B53">
            <v>12226514</v>
          </cell>
        </row>
        <row r="55">
          <cell r="B55">
            <v>1033517</v>
          </cell>
        </row>
        <row r="64">
          <cell r="B64">
            <v>1055997</v>
          </cell>
        </row>
        <row r="71">
          <cell r="B71">
            <v>10137000</v>
          </cell>
        </row>
        <row r="140">
          <cell r="B140">
            <v>1009665</v>
          </cell>
        </row>
        <row r="149">
          <cell r="B149">
            <v>1021557</v>
          </cell>
        </row>
        <row r="156">
          <cell r="B156">
            <v>9992614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ปี"/>
      <sheetName val="รายรับ57"/>
      <sheetName val="สรุป 2"/>
      <sheetName val="Sheet1"/>
      <sheetName val="Sheet2"/>
      <sheetName val="Sheet3"/>
    </sheetNames>
    <sheetDataSet>
      <sheetData sheetId="0">
        <row r="9">
          <cell r="C9">
            <v>695760</v>
          </cell>
        </row>
        <row r="188">
          <cell r="S188">
            <v>81000</v>
          </cell>
        </row>
        <row r="288">
          <cell r="S288">
            <v>350000</v>
          </cell>
        </row>
        <row r="289">
          <cell r="S289">
            <v>314000</v>
          </cell>
        </row>
        <row r="290">
          <cell r="S290">
            <v>181000</v>
          </cell>
        </row>
        <row r="291">
          <cell r="S291">
            <v>246000</v>
          </cell>
        </row>
        <row r="292">
          <cell r="S292">
            <v>132000</v>
          </cell>
        </row>
        <row r="293">
          <cell r="S293">
            <v>205000</v>
          </cell>
        </row>
        <row r="294">
          <cell r="S294">
            <v>141590</v>
          </cell>
        </row>
        <row r="369">
          <cell r="S369">
            <v>154000</v>
          </cell>
        </row>
        <row r="370">
          <cell r="S370">
            <v>65000</v>
          </cell>
        </row>
        <row r="372">
          <cell r="S372">
            <v>230200</v>
          </cell>
        </row>
        <row r="373">
          <cell r="S373">
            <v>241200</v>
          </cell>
        </row>
        <row r="374">
          <cell r="S374">
            <v>100000</v>
          </cell>
        </row>
        <row r="375">
          <cell r="S375">
            <v>199435</v>
          </cell>
        </row>
        <row r="402">
          <cell r="S402">
            <v>130409.3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ประกอบ"/>
      <sheetName val="รับจ่าย"/>
      <sheetName val="ประกอบงบ2"/>
      <sheetName val="งบกระทบยอด"/>
      <sheetName val="งบกระทบยอด (2)"/>
      <sheetName val="ทำการกระทบยอดตามแผน"/>
      <sheetName val="กระดาษทำการกระทบยอด"/>
      <sheetName val="กระดาษทำการกระทบยอด (2)"/>
      <sheetName val="กระดาษทำการคงเหลือ"/>
      <sheetName val="กระดาษทำการคงเหลือ (2)"/>
    </sheetNames>
    <sheetDataSet>
      <sheetData sheetId="0">
        <row r="7">
          <cell r="C7">
            <v>711962.59999999986</v>
          </cell>
        </row>
      </sheetData>
      <sheetData sheetId="1">
        <row r="4">
          <cell r="H4">
            <v>13696.18</v>
          </cell>
        </row>
      </sheetData>
      <sheetData sheetId="2">
        <row r="23">
          <cell r="BP23">
            <v>7510000</v>
          </cell>
        </row>
        <row r="24">
          <cell r="F24">
            <v>260</v>
          </cell>
          <cell r="L24">
            <v>310</v>
          </cell>
          <cell r="R24">
            <v>11926</v>
          </cell>
          <cell r="AD24">
            <v>21437</v>
          </cell>
          <cell r="AJ24">
            <v>3497</v>
          </cell>
          <cell r="AP24">
            <v>12570</v>
          </cell>
          <cell r="AV24">
            <v>1583</v>
          </cell>
          <cell r="BB24">
            <v>11865</v>
          </cell>
          <cell r="BH24">
            <v>4503</v>
          </cell>
          <cell r="BN24">
            <v>4115</v>
          </cell>
          <cell r="BT24">
            <v>30631</v>
          </cell>
        </row>
        <row r="63">
          <cell r="L63">
            <v>2004</v>
          </cell>
          <cell r="X63">
            <v>12236</v>
          </cell>
          <cell r="AJ63">
            <v>24934</v>
          </cell>
          <cell r="AP63">
            <v>12570</v>
          </cell>
          <cell r="AV63">
            <v>1583</v>
          </cell>
          <cell r="BB63">
            <v>11865</v>
          </cell>
          <cell r="BH63">
            <v>4503</v>
          </cell>
          <cell r="BN63">
            <v>4115</v>
          </cell>
          <cell r="BT63">
            <v>30631</v>
          </cell>
        </row>
        <row r="64">
          <cell r="BP64">
            <v>7386900</v>
          </cell>
        </row>
        <row r="67">
          <cell r="BT67">
            <v>68714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ประกอบ1"/>
      <sheetName val="รับจ่าย"/>
      <sheetName val="ประกอบงบ2"/>
      <sheetName val="งบกระทบยอด"/>
      <sheetName val="ทำการกระทบยอดตามแผน"/>
      <sheetName val="กระดาษทำการกระทบยอด"/>
      <sheetName val="กระดาษทำการคงเหลือ"/>
    </sheetNames>
    <sheetDataSet>
      <sheetData sheetId="0" refreshError="1"/>
      <sheetData sheetId="1">
        <row r="9">
          <cell r="I9">
            <v>91277.41</v>
          </cell>
        </row>
      </sheetData>
      <sheetData sheetId="2">
        <row r="26">
          <cell r="BP26">
            <v>5907467</v>
          </cell>
        </row>
        <row r="62">
          <cell r="BP62">
            <v>5809600</v>
          </cell>
        </row>
        <row r="63">
          <cell r="BP63">
            <v>713392</v>
          </cell>
        </row>
        <row r="64">
          <cell r="BP64">
            <v>1213544.3900000001</v>
          </cell>
        </row>
        <row r="66">
          <cell r="BP66">
            <v>123789.25</v>
          </cell>
        </row>
        <row r="67">
          <cell r="BP67">
            <v>4325196.26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2" workbookViewId="0">
      <selection activeCell="N71" sqref="N71"/>
    </sheetView>
  </sheetViews>
  <sheetFormatPr defaultRowHeight="20.25" x14ac:dyDescent="0.3"/>
  <cols>
    <col min="1" max="1" width="5.7109375" style="8" customWidth="1"/>
    <col min="2" max="2" width="6.7109375" style="8" customWidth="1"/>
    <col min="3" max="3" width="53.85546875" style="8" customWidth="1"/>
    <col min="4" max="4" width="10" style="13" customWidth="1"/>
    <col min="5" max="5" width="21.140625" style="8" customWidth="1"/>
    <col min="6" max="6" width="9.140625" style="8"/>
    <col min="7" max="7" width="25" style="8" customWidth="1"/>
    <col min="8" max="9" width="9.140625" style="8"/>
    <col min="10" max="10" width="15.28515625" style="8" bestFit="1" customWidth="1"/>
    <col min="11" max="16384" width="9.140625" style="8"/>
  </cols>
  <sheetData>
    <row r="1" spans="1:5" ht="23.25" x14ac:dyDescent="0.35">
      <c r="A1" s="255" t="s">
        <v>0</v>
      </c>
      <c r="B1" s="255"/>
      <c r="C1" s="255"/>
      <c r="D1" s="255"/>
      <c r="E1" s="255"/>
    </row>
    <row r="2" spans="1:5" ht="23.25" x14ac:dyDescent="0.35">
      <c r="A2" s="255" t="s">
        <v>1</v>
      </c>
      <c r="B2" s="255"/>
      <c r="C2" s="255"/>
      <c r="D2" s="255"/>
      <c r="E2" s="255"/>
    </row>
    <row r="3" spans="1:5" ht="23.25" x14ac:dyDescent="0.35">
      <c r="A3" s="255" t="s">
        <v>2</v>
      </c>
      <c r="B3" s="255"/>
      <c r="C3" s="255"/>
      <c r="D3" s="255"/>
      <c r="E3" s="255"/>
    </row>
    <row r="4" spans="1:5" ht="23.25" x14ac:dyDescent="0.35">
      <c r="A4" s="256" t="s">
        <v>3</v>
      </c>
      <c r="B4" s="257"/>
      <c r="C4" s="257"/>
      <c r="D4" s="257"/>
      <c r="E4" s="257"/>
    </row>
    <row r="5" spans="1:5" ht="23.25" x14ac:dyDescent="0.35">
      <c r="A5" s="9"/>
      <c r="B5" s="10"/>
      <c r="C5" s="10"/>
      <c r="D5" s="11" t="s">
        <v>7</v>
      </c>
      <c r="E5" s="10"/>
    </row>
    <row r="6" spans="1:5" ht="21" thickBot="1" x14ac:dyDescent="0.35">
      <c r="A6" s="12" t="s">
        <v>409</v>
      </c>
      <c r="B6" s="12"/>
      <c r="D6" s="13">
        <v>2</v>
      </c>
      <c r="E6" s="14">
        <f>หมายเหตุ2!F31</f>
        <v>20008715.5</v>
      </c>
    </row>
    <row r="7" spans="1:5" ht="21" thickTop="1" x14ac:dyDescent="0.3">
      <c r="A7" s="12" t="s">
        <v>8</v>
      </c>
      <c r="B7" s="12"/>
      <c r="E7" s="15"/>
    </row>
    <row r="8" spans="1:5" x14ac:dyDescent="0.3">
      <c r="A8" s="12"/>
      <c r="B8" s="12" t="s">
        <v>9</v>
      </c>
      <c r="E8" s="15"/>
    </row>
    <row r="9" spans="1:5" x14ac:dyDescent="0.3">
      <c r="C9" s="8" t="s">
        <v>4</v>
      </c>
      <c r="D9" s="13">
        <v>3</v>
      </c>
      <c r="E9" s="15">
        <f>'หมายเหตุ3-5'!G14</f>
        <v>21794322.819999993</v>
      </c>
    </row>
    <row r="10" spans="1:5" x14ac:dyDescent="0.3">
      <c r="C10" s="8" t="s">
        <v>10</v>
      </c>
      <c r="E10" s="16"/>
    </row>
    <row r="11" spans="1:5" x14ac:dyDescent="0.3">
      <c r="C11" s="8" t="s">
        <v>11</v>
      </c>
      <c r="E11" s="16">
        <f>[1]งบแสดงฐานะการเงิน!$I$8</f>
        <v>1268720.99</v>
      </c>
    </row>
    <row r="12" spans="1:5" x14ac:dyDescent="0.3">
      <c r="C12" s="8" t="s">
        <v>12</v>
      </c>
      <c r="E12" s="16"/>
    </row>
    <row r="13" spans="1:5" x14ac:dyDescent="0.3">
      <c r="C13" s="8" t="s">
        <v>13</v>
      </c>
      <c r="D13" s="13">
        <v>4</v>
      </c>
      <c r="E13" s="16">
        <f>'หมายเหตุ3-5'!G21</f>
        <v>2666000</v>
      </c>
    </row>
    <row r="14" spans="1:5" x14ac:dyDescent="0.3">
      <c r="C14" s="8" t="s">
        <v>14</v>
      </c>
      <c r="D14" s="13">
        <v>5</v>
      </c>
      <c r="E14" s="16">
        <f>'หมายเหตุ3-5'!G30</f>
        <v>876.84999999999991</v>
      </c>
    </row>
    <row r="15" spans="1:5" x14ac:dyDescent="0.3">
      <c r="C15" s="8" t="s">
        <v>15</v>
      </c>
      <c r="E15" s="16">
        <v>18355</v>
      </c>
    </row>
    <row r="16" spans="1:5" x14ac:dyDescent="0.3">
      <c r="C16" s="8" t="s">
        <v>16</v>
      </c>
      <c r="D16" s="13">
        <v>6</v>
      </c>
      <c r="E16" s="16">
        <v>243500</v>
      </c>
    </row>
    <row r="17" spans="1:7" x14ac:dyDescent="0.3">
      <c r="C17" s="8" t="s">
        <v>17</v>
      </c>
      <c r="E17" s="16"/>
    </row>
    <row r="18" spans="1:7" x14ac:dyDescent="0.3">
      <c r="C18" s="8" t="s">
        <v>5</v>
      </c>
      <c r="E18" s="16"/>
    </row>
    <row r="19" spans="1:7" x14ac:dyDescent="0.3">
      <c r="C19" s="8" t="s">
        <v>18</v>
      </c>
      <c r="E19" s="16"/>
    </row>
    <row r="20" spans="1:7" x14ac:dyDescent="0.3">
      <c r="C20" s="12" t="s">
        <v>19</v>
      </c>
      <c r="E20" s="17">
        <f>SUM(E9:E19)</f>
        <v>25991775.659999993</v>
      </c>
    </row>
    <row r="21" spans="1:7" x14ac:dyDescent="0.3">
      <c r="B21" s="12" t="s">
        <v>20</v>
      </c>
      <c r="C21" s="12"/>
      <c r="E21" s="16"/>
    </row>
    <row r="22" spans="1:7" x14ac:dyDescent="0.3">
      <c r="C22" s="8" t="s">
        <v>21</v>
      </c>
      <c r="E22" s="16">
        <v>0</v>
      </c>
    </row>
    <row r="23" spans="1:7" x14ac:dyDescent="0.3">
      <c r="C23" s="8" t="s">
        <v>22</v>
      </c>
      <c r="E23" s="16">
        <v>0</v>
      </c>
    </row>
    <row r="24" spans="1:7" x14ac:dyDescent="0.3">
      <c r="C24" s="8" t="s">
        <v>23</v>
      </c>
      <c r="E24" s="16">
        <v>0</v>
      </c>
    </row>
    <row r="25" spans="1:7" x14ac:dyDescent="0.3">
      <c r="C25" s="8" t="s">
        <v>24</v>
      </c>
      <c r="E25" s="16">
        <f>SUM(E22:E24)</f>
        <v>0</v>
      </c>
    </row>
    <row r="26" spans="1:7" ht="21" thickBot="1" x14ac:dyDescent="0.35">
      <c r="A26" s="12" t="s">
        <v>25</v>
      </c>
      <c r="C26" s="12"/>
      <c r="E26" s="50">
        <f>E20+E25</f>
        <v>25991775.659999993</v>
      </c>
      <c r="G26" s="18"/>
    </row>
    <row r="27" spans="1:7" s="19" customFormat="1" ht="21" thickTop="1" x14ac:dyDescent="0.3">
      <c r="D27" s="11"/>
      <c r="E27" s="15"/>
    </row>
    <row r="28" spans="1:7" s="19" customFormat="1" x14ac:dyDescent="0.3">
      <c r="A28" s="20" t="s">
        <v>26</v>
      </c>
      <c r="D28" s="11"/>
      <c r="E28" s="15"/>
    </row>
    <row r="29" spans="1:7" s="19" customFormat="1" x14ac:dyDescent="0.3">
      <c r="B29" s="21"/>
      <c r="C29" s="21"/>
      <c r="D29" s="11"/>
      <c r="E29" s="15"/>
    </row>
    <row r="30" spans="1:7" s="19" customFormat="1" x14ac:dyDescent="0.3">
      <c r="B30" s="21"/>
      <c r="C30" s="21"/>
      <c r="D30" s="11"/>
      <c r="E30" s="15"/>
    </row>
    <row r="31" spans="1:7" s="19" customFormat="1" x14ac:dyDescent="0.3">
      <c r="B31" s="21"/>
      <c r="C31" s="21"/>
      <c r="D31" s="11"/>
      <c r="E31" s="15"/>
    </row>
    <row r="32" spans="1:7" s="19" customFormat="1" x14ac:dyDescent="0.3">
      <c r="D32" s="11"/>
      <c r="E32" s="15"/>
    </row>
    <row r="33" spans="1:7" s="19" customFormat="1" x14ac:dyDescent="0.3">
      <c r="D33" s="11"/>
      <c r="E33" s="15"/>
      <c r="G33" s="15"/>
    </row>
    <row r="34" spans="1:7" s="19" customFormat="1" x14ac:dyDescent="0.3">
      <c r="D34" s="11"/>
      <c r="E34" s="15"/>
      <c r="G34" s="15"/>
    </row>
    <row r="35" spans="1:7" s="19" customFormat="1" x14ac:dyDescent="0.3">
      <c r="D35" s="11"/>
      <c r="E35" s="15"/>
      <c r="G35" s="15"/>
    </row>
    <row r="36" spans="1:7" s="19" customFormat="1" x14ac:dyDescent="0.3">
      <c r="D36" s="11"/>
      <c r="E36" s="15"/>
      <c r="G36" s="15"/>
    </row>
    <row r="37" spans="1:7" s="19" customFormat="1" x14ac:dyDescent="0.3">
      <c r="D37" s="11"/>
      <c r="E37" s="15"/>
      <c r="G37" s="15"/>
    </row>
    <row r="38" spans="1:7" s="19" customFormat="1" x14ac:dyDescent="0.3">
      <c r="D38" s="11"/>
      <c r="E38" s="15"/>
      <c r="G38" s="15"/>
    </row>
    <row r="39" spans="1:7" s="19" customFormat="1" x14ac:dyDescent="0.3">
      <c r="D39" s="11"/>
      <c r="E39" s="15"/>
      <c r="G39" s="15"/>
    </row>
    <row r="40" spans="1:7" s="19" customFormat="1" x14ac:dyDescent="0.3">
      <c r="D40" s="11"/>
      <c r="E40" s="15"/>
      <c r="G40" s="15"/>
    </row>
    <row r="41" spans="1:7" s="19" customFormat="1" ht="23.25" x14ac:dyDescent="0.35">
      <c r="A41" s="255" t="s">
        <v>0</v>
      </c>
      <c r="B41" s="255"/>
      <c r="C41" s="255"/>
      <c r="D41" s="255"/>
      <c r="E41" s="255"/>
    </row>
    <row r="42" spans="1:7" s="19" customFormat="1" ht="23.25" x14ac:dyDescent="0.35">
      <c r="A42" s="255" t="s">
        <v>1</v>
      </c>
      <c r="B42" s="255"/>
      <c r="C42" s="255"/>
      <c r="D42" s="255"/>
      <c r="E42" s="255"/>
      <c r="G42" s="22"/>
    </row>
    <row r="43" spans="1:7" s="23" customFormat="1" ht="23.25" x14ac:dyDescent="0.35">
      <c r="A43" s="255" t="s">
        <v>2</v>
      </c>
      <c r="B43" s="255"/>
      <c r="C43" s="255"/>
      <c r="D43" s="255"/>
      <c r="E43" s="255"/>
    </row>
    <row r="44" spans="1:7" ht="23.25" x14ac:dyDescent="0.35">
      <c r="A44" s="256" t="s">
        <v>3</v>
      </c>
      <c r="B44" s="257"/>
      <c r="C44" s="257"/>
      <c r="D44" s="257"/>
      <c r="E44" s="257"/>
    </row>
    <row r="45" spans="1:7" ht="23.25" x14ac:dyDescent="0.35">
      <c r="A45" s="9"/>
      <c r="B45" s="10"/>
      <c r="C45" s="10"/>
      <c r="D45" s="11" t="s">
        <v>7</v>
      </c>
      <c r="E45" s="10"/>
    </row>
    <row r="46" spans="1:7" ht="21" thickBot="1" x14ac:dyDescent="0.35">
      <c r="A46" s="12" t="s">
        <v>409</v>
      </c>
      <c r="B46" s="20"/>
      <c r="C46" s="19"/>
      <c r="D46" s="11">
        <v>2</v>
      </c>
      <c r="E46" s="14">
        <f>หมายเหตุ2!H31</f>
        <v>20008715.5</v>
      </c>
    </row>
    <row r="47" spans="1:7" ht="21" thickTop="1" x14ac:dyDescent="0.3">
      <c r="A47" s="20" t="s">
        <v>27</v>
      </c>
      <c r="B47" s="20"/>
      <c r="C47" s="19"/>
      <c r="D47" s="11"/>
      <c r="E47" s="24"/>
    </row>
    <row r="48" spans="1:7" x14ac:dyDescent="0.3">
      <c r="A48" s="20"/>
      <c r="B48" s="20" t="s">
        <v>28</v>
      </c>
      <c r="C48" s="19"/>
      <c r="D48" s="11"/>
      <c r="E48" s="24"/>
    </row>
    <row r="49" spans="1:7" x14ac:dyDescent="0.3">
      <c r="A49" s="19"/>
      <c r="B49" s="19"/>
      <c r="C49" s="19" t="s">
        <v>29</v>
      </c>
      <c r="D49" s="11">
        <v>7</v>
      </c>
      <c r="E49" s="25">
        <f>'หมายเหตุ 7'!G25</f>
        <v>4476877</v>
      </c>
    </row>
    <row r="50" spans="1:7" x14ac:dyDescent="0.3">
      <c r="A50" s="19"/>
      <c r="B50" s="19"/>
      <c r="C50" s="19" t="s">
        <v>30</v>
      </c>
      <c r="D50" s="11"/>
      <c r="E50" s="25"/>
    </row>
    <row r="51" spans="1:7" x14ac:dyDescent="0.3">
      <c r="A51" s="19"/>
      <c r="B51" s="19"/>
      <c r="C51" s="19" t="s">
        <v>31</v>
      </c>
      <c r="D51" s="11"/>
      <c r="E51" s="25"/>
    </row>
    <row r="52" spans="1:7" x14ac:dyDescent="0.3">
      <c r="A52" s="19"/>
      <c r="B52" s="19"/>
      <c r="C52" s="19" t="s">
        <v>32</v>
      </c>
      <c r="D52" s="11">
        <v>8</v>
      </c>
      <c r="E52" s="25">
        <f>หมายเหตุ8!F13</f>
        <v>1437397.8199999998</v>
      </c>
    </row>
    <row r="53" spans="1:7" x14ac:dyDescent="0.3">
      <c r="A53" s="19"/>
      <c r="B53" s="19"/>
      <c r="C53" s="19" t="s">
        <v>33</v>
      </c>
      <c r="D53" s="11"/>
      <c r="E53" s="24">
        <v>0</v>
      </c>
    </row>
    <row r="54" spans="1:7" x14ac:dyDescent="0.3">
      <c r="A54" s="19"/>
      <c r="B54" s="19"/>
      <c r="C54" s="20" t="s">
        <v>34</v>
      </c>
      <c r="D54" s="11"/>
      <c r="E54" s="26">
        <f>SUM(E49:E53)</f>
        <v>5914274.8200000003</v>
      </c>
    </row>
    <row r="55" spans="1:7" x14ac:dyDescent="0.3">
      <c r="A55" s="19"/>
      <c r="B55" s="20" t="s">
        <v>35</v>
      </c>
      <c r="C55" s="20"/>
      <c r="D55" s="11"/>
      <c r="E55" s="24"/>
    </row>
    <row r="56" spans="1:7" x14ac:dyDescent="0.3">
      <c r="A56" s="19"/>
      <c r="B56" s="19"/>
      <c r="C56" s="19" t="s">
        <v>36</v>
      </c>
      <c r="D56" s="11"/>
      <c r="E56" s="24">
        <v>0</v>
      </c>
    </row>
    <row r="57" spans="1:7" x14ac:dyDescent="0.3">
      <c r="A57" s="19"/>
      <c r="B57" s="19"/>
      <c r="C57" s="19" t="s">
        <v>37</v>
      </c>
      <c r="D57" s="11"/>
      <c r="E57" s="24">
        <v>0</v>
      </c>
    </row>
    <row r="58" spans="1:7" x14ac:dyDescent="0.3">
      <c r="A58" s="19"/>
      <c r="B58" s="20" t="s">
        <v>38</v>
      </c>
      <c r="C58" s="19"/>
      <c r="D58" s="11"/>
      <c r="E58" s="24">
        <f>SUM(E56:E57)</f>
        <v>0</v>
      </c>
    </row>
    <row r="59" spans="1:7" x14ac:dyDescent="0.3">
      <c r="A59" s="19"/>
      <c r="B59" s="20" t="s">
        <v>39</v>
      </c>
      <c r="C59" s="19"/>
      <c r="D59" s="11"/>
      <c r="E59" s="26">
        <f>E54+E58</f>
        <v>5914274.8200000003</v>
      </c>
      <c r="G59" s="18"/>
    </row>
    <row r="60" spans="1:7" x14ac:dyDescent="0.3">
      <c r="A60" s="20" t="s">
        <v>40</v>
      </c>
      <c r="B60" s="19"/>
      <c r="C60" s="19"/>
      <c r="D60" s="11"/>
      <c r="E60" s="24"/>
    </row>
    <row r="61" spans="1:7" x14ac:dyDescent="0.3">
      <c r="A61" s="19"/>
      <c r="B61" s="19" t="s">
        <v>40</v>
      </c>
      <c r="C61" s="19"/>
      <c r="D61" s="11">
        <v>9</v>
      </c>
      <c r="E61" s="25">
        <f>หมายเหตุ9!F16</f>
        <v>11575166.279999999</v>
      </c>
      <c r="G61" s="18"/>
    </row>
    <row r="62" spans="1:7" x14ac:dyDescent="0.3">
      <c r="A62" s="19"/>
      <c r="B62" s="19" t="s">
        <v>6</v>
      </c>
      <c r="C62" s="19"/>
      <c r="D62" s="11"/>
      <c r="E62" s="25">
        <f>[1]งบแสดงฐานะการเงิน!$I$26</f>
        <v>8502334.5600000005</v>
      </c>
      <c r="G62" s="18"/>
    </row>
    <row r="63" spans="1:7" x14ac:dyDescent="0.3">
      <c r="A63" s="19"/>
      <c r="B63" s="20" t="s">
        <v>41</v>
      </c>
      <c r="C63" s="19"/>
      <c r="D63" s="11"/>
      <c r="E63" s="26">
        <f>SUM(E61:E62)</f>
        <v>20077500.84</v>
      </c>
    </row>
    <row r="64" spans="1:7" ht="21" thickBot="1" x14ac:dyDescent="0.35">
      <c r="A64" s="20" t="s">
        <v>42</v>
      </c>
      <c r="B64" s="19"/>
      <c r="C64" s="19"/>
      <c r="D64" s="11"/>
      <c r="E64" s="27">
        <f>E59+E63</f>
        <v>25991775.66</v>
      </c>
      <c r="G64" s="18"/>
    </row>
    <row r="65" spans="1:10" s="19" customFormat="1" ht="21" thickTop="1" x14ac:dyDescent="0.3">
      <c r="D65" s="11"/>
      <c r="E65" s="24"/>
    </row>
    <row r="66" spans="1:10" s="19" customFormat="1" x14ac:dyDescent="0.3">
      <c r="A66" s="20" t="s">
        <v>26</v>
      </c>
      <c r="D66" s="11"/>
      <c r="E66" s="15"/>
      <c r="G66" s="22"/>
      <c r="J66" s="15"/>
    </row>
    <row r="67" spans="1:10" s="19" customFormat="1" x14ac:dyDescent="0.3">
      <c r="D67" s="11"/>
      <c r="E67" s="15"/>
      <c r="G67" s="22"/>
      <c r="J67" s="15"/>
    </row>
    <row r="68" spans="1:10" s="19" customFormat="1" x14ac:dyDescent="0.3">
      <c r="D68" s="11"/>
      <c r="E68" s="15"/>
      <c r="G68" s="22"/>
    </row>
    <row r="69" spans="1:10" s="19" customFormat="1" x14ac:dyDescent="0.3">
      <c r="D69" s="11"/>
      <c r="E69" s="15"/>
      <c r="G69" s="22"/>
    </row>
    <row r="70" spans="1:10" s="19" customFormat="1" x14ac:dyDescent="0.3">
      <c r="D70" s="11"/>
      <c r="E70" s="15"/>
      <c r="G70" s="28"/>
    </row>
    <row r="71" spans="1:10" s="19" customFormat="1" ht="15.75" customHeight="1" x14ac:dyDescent="0.3">
      <c r="D71" s="11"/>
      <c r="E71" s="15"/>
    </row>
    <row r="72" spans="1:10" s="19" customFormat="1" x14ac:dyDescent="0.3">
      <c r="D72" s="11"/>
      <c r="E72" s="15"/>
      <c r="G72" s="22"/>
    </row>
    <row r="73" spans="1:10" s="19" customFormat="1" x14ac:dyDescent="0.3">
      <c r="D73" s="11"/>
      <c r="E73" s="15"/>
    </row>
    <row r="74" spans="1:10" s="19" customFormat="1" x14ac:dyDescent="0.3">
      <c r="D74" s="11"/>
      <c r="E74" s="15"/>
    </row>
    <row r="75" spans="1:10" s="19" customFormat="1" x14ac:dyDescent="0.3">
      <c r="D75" s="11"/>
      <c r="E75" s="29"/>
    </row>
    <row r="76" spans="1:10" x14ac:dyDescent="0.3">
      <c r="B76" s="13"/>
      <c r="C76" s="13"/>
    </row>
    <row r="77" spans="1:10" x14ac:dyDescent="0.3">
      <c r="B77" s="13"/>
      <c r="C77" s="13"/>
    </row>
  </sheetData>
  <mergeCells count="8">
    <mergeCell ref="A42:E42"/>
    <mergeCell ref="A43:E43"/>
    <mergeCell ref="A44:E44"/>
    <mergeCell ref="A1:E1"/>
    <mergeCell ref="A2:E2"/>
    <mergeCell ref="A3:E3"/>
    <mergeCell ref="A4:E4"/>
    <mergeCell ref="A41:E41"/>
  </mergeCells>
  <pageMargins left="0.82" right="0.17" top="0.36" bottom="0.15" header="0.31" footer="0.15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4" zoomScale="90" zoomScaleNormal="90" workbookViewId="0">
      <pane xSplit="2" topLeftCell="C1" activePane="topRight" state="frozen"/>
      <selection activeCell="A88" sqref="A88"/>
      <selection pane="topRight" activeCell="H8" sqref="H8"/>
    </sheetView>
  </sheetViews>
  <sheetFormatPr defaultRowHeight="20.25" x14ac:dyDescent="0.3"/>
  <cols>
    <col min="1" max="1" width="4.42578125" style="163" customWidth="1"/>
    <col min="2" max="2" width="29.7109375" style="163" customWidth="1"/>
    <col min="3" max="3" width="20.42578125" style="192" customWidth="1"/>
    <col min="4" max="4" width="21.42578125" style="192" customWidth="1"/>
    <col min="5" max="5" width="20.85546875" style="192" customWidth="1"/>
    <col min="6" max="6" width="17.28515625" style="5" customWidth="1"/>
    <col min="7" max="7" width="19.140625" style="5" customWidth="1"/>
    <col min="8" max="8" width="17.28515625" style="5" customWidth="1"/>
    <col min="9" max="9" width="16.7109375" style="5" customWidth="1"/>
    <col min="10" max="10" width="18.85546875" style="5" customWidth="1"/>
    <col min="11" max="11" width="16.28515625" style="5" customWidth="1"/>
    <col min="12" max="12" width="16.7109375" style="5" customWidth="1"/>
    <col min="13" max="13" width="17.140625" style="5" customWidth="1"/>
    <col min="14" max="14" width="16.85546875" style="5" customWidth="1"/>
    <col min="15" max="15" width="17.7109375" style="5" customWidth="1"/>
    <col min="16" max="16" width="9.140625" style="163"/>
    <col min="17" max="17" width="16.85546875" style="163" bestFit="1" customWidth="1"/>
    <col min="18" max="18" width="15.7109375" style="163" bestFit="1" customWidth="1"/>
    <col min="19" max="21" width="13.85546875" style="163" bestFit="1" customWidth="1"/>
    <col min="22" max="22" width="15.7109375" style="163" bestFit="1" customWidth="1"/>
    <col min="23" max="24" width="13.85546875" style="163" bestFit="1" customWidth="1"/>
    <col min="25" max="25" width="12.42578125" style="163" bestFit="1" customWidth="1"/>
    <col min="26" max="26" width="15.7109375" style="163" bestFit="1" customWidth="1"/>
    <col min="27" max="16384" width="9.140625" style="163"/>
  </cols>
  <sheetData>
    <row r="1" spans="1:15" ht="23.25" x14ac:dyDescent="0.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2" spans="1:15" ht="23.25" x14ac:dyDescent="0.5">
      <c r="A2" s="296" t="s">
        <v>207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5" ht="23.25" x14ac:dyDescent="0.5">
      <c r="A3" s="296" t="s">
        <v>176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</row>
    <row r="4" spans="1:15" s="165" customFormat="1" ht="60.75" x14ac:dyDescent="0.5">
      <c r="A4" s="297" t="s">
        <v>177</v>
      </c>
      <c r="B4" s="297"/>
      <c r="C4" s="164" t="s">
        <v>178</v>
      </c>
      <c r="D4" s="164" t="s">
        <v>73</v>
      </c>
      <c r="E4" s="164" t="s">
        <v>179</v>
      </c>
      <c r="F4" s="164" t="s">
        <v>180</v>
      </c>
      <c r="G4" s="164" t="s">
        <v>181</v>
      </c>
      <c r="H4" s="164" t="s">
        <v>182</v>
      </c>
      <c r="I4" s="164" t="s">
        <v>183</v>
      </c>
      <c r="J4" s="164" t="s">
        <v>184</v>
      </c>
      <c r="K4" s="164" t="s">
        <v>185</v>
      </c>
      <c r="L4" s="164" t="s">
        <v>186</v>
      </c>
      <c r="M4" s="164" t="s">
        <v>187</v>
      </c>
      <c r="N4" s="164" t="s">
        <v>188</v>
      </c>
      <c r="O4" s="164" t="s">
        <v>189</v>
      </c>
    </row>
    <row r="5" spans="1:15" x14ac:dyDescent="0.3">
      <c r="A5" s="166" t="s">
        <v>190</v>
      </c>
      <c r="B5" s="167"/>
      <c r="C5" s="168"/>
      <c r="D5" s="168"/>
      <c r="E5" s="168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A6" s="169"/>
      <c r="B6" s="170" t="s">
        <v>189</v>
      </c>
      <c r="C6" s="171">
        <f>[1]แยกแผนงาน!C6</f>
        <v>963220.41</v>
      </c>
      <c r="D6" s="171">
        <f>SUM(E6:O6)</f>
        <v>884122.11</v>
      </c>
      <c r="E6" s="171">
        <f>[1]แยกแผนงาน!D40</f>
        <v>0</v>
      </c>
      <c r="F6" s="2">
        <f>[1]แยกแผนงาน!D75</f>
        <v>0</v>
      </c>
      <c r="G6" s="2">
        <f>[1]แยกแผนงาน!D110</f>
        <v>0</v>
      </c>
      <c r="H6" s="2">
        <f>[1]แยกแผนงาน!D145</f>
        <v>0</v>
      </c>
      <c r="I6" s="2">
        <f>[1]แยกแผนงาน!I6</f>
        <v>0</v>
      </c>
      <c r="J6" s="2">
        <f>[1]แยกแผนงาน!J6</f>
        <v>0</v>
      </c>
      <c r="K6" s="2">
        <f>[1]แยกแผนงาน!K6</f>
        <v>0</v>
      </c>
      <c r="L6" s="2">
        <f>[1]แยกแผนงาน!L6</f>
        <v>0</v>
      </c>
      <c r="M6" s="2">
        <f>[1]แยกแผนงาน!M6</f>
        <v>0</v>
      </c>
      <c r="N6" s="2">
        <f>[1]แยกแผนงาน!N6</f>
        <v>0</v>
      </c>
      <c r="O6" s="2">
        <f>[1]แยกแผนงาน!O6</f>
        <v>884122.11</v>
      </c>
    </row>
    <row r="7" spans="1:15" x14ac:dyDescent="0.3">
      <c r="A7" s="169"/>
      <c r="B7" s="170" t="s">
        <v>191</v>
      </c>
      <c r="C7" s="172">
        <f>[1]แยกแผนงาน!C7</f>
        <v>2756320</v>
      </c>
      <c r="D7" s="171">
        <f t="shared" ref="D7:D22" si="0">SUM(E7:O7)</f>
        <v>2624640</v>
      </c>
      <c r="E7" s="171">
        <f>[1]แยกแผนงาน!D41</f>
        <v>2624640</v>
      </c>
      <c r="F7" s="2">
        <f>[1]แยกแผนงาน!D76</f>
        <v>0</v>
      </c>
      <c r="G7" s="2">
        <f>[1]แยกแผนงาน!D111</f>
        <v>0</v>
      </c>
      <c r="H7" s="2">
        <f>[1]แยกแผนงาน!D146</f>
        <v>0</v>
      </c>
      <c r="I7" s="6">
        <f>[1]แยกแผนงาน!I7</f>
        <v>0</v>
      </c>
      <c r="J7" s="6">
        <f>[1]แยกแผนงาน!J7</f>
        <v>0</v>
      </c>
      <c r="K7" s="6">
        <f>[1]แยกแผนงาน!K7</f>
        <v>0</v>
      </c>
      <c r="L7" s="6">
        <f>[1]แยกแผนงาน!L7</f>
        <v>0</v>
      </c>
      <c r="M7" s="2">
        <f>[1]แยกแผนงาน!M7</f>
        <v>0</v>
      </c>
      <c r="N7" s="2">
        <f>[1]แยกแผนงาน!N7</f>
        <v>0</v>
      </c>
      <c r="O7" s="2">
        <f>[1]แยกแผนงาน!O7</f>
        <v>0</v>
      </c>
    </row>
    <row r="8" spans="1:15" x14ac:dyDescent="0.3">
      <c r="A8" s="169"/>
      <c r="B8" s="170" t="s">
        <v>192</v>
      </c>
      <c r="C8" s="172">
        <f>[1]แยกแผนงาน!C8</f>
        <v>7654560</v>
      </c>
      <c r="D8" s="171">
        <f t="shared" si="0"/>
        <v>6638372</v>
      </c>
      <c r="E8" s="173">
        <f>[1]แยกแผนงาน!D42</f>
        <v>3835379</v>
      </c>
      <c r="F8" s="2">
        <f>[1]แยกแผนงาน!D77</f>
        <v>0</v>
      </c>
      <c r="G8" s="2">
        <f>[1]แยกแผนงาน!D112</f>
        <v>1440018</v>
      </c>
      <c r="H8" s="2">
        <f>[1]แยกแผนงาน!D147</f>
        <v>30023</v>
      </c>
      <c r="I8" s="6">
        <f>[1]แยกแผนงาน!I8</f>
        <v>0</v>
      </c>
      <c r="J8" s="6">
        <f>[1]แยกแผนงาน!J8</f>
        <v>1076580</v>
      </c>
      <c r="K8" s="6">
        <f>[1]แยกแผนงาน!K8</f>
        <v>0</v>
      </c>
      <c r="L8" s="6">
        <f>[1]แยกแผนงาน!L8</f>
        <v>0</v>
      </c>
      <c r="M8" s="2">
        <f>[1]แยกแผนงาน!M8</f>
        <v>0</v>
      </c>
      <c r="N8" s="2">
        <f>[1]แยกแผนงาน!N8</f>
        <v>256372</v>
      </c>
      <c r="O8" s="2">
        <f>[1]แยกแผนงาน!O8</f>
        <v>0</v>
      </c>
    </row>
    <row r="9" spans="1:15" x14ac:dyDescent="0.3">
      <c r="A9" s="169"/>
      <c r="B9" s="170" t="s">
        <v>128</v>
      </c>
      <c r="C9" s="172">
        <f>[1]แยกแผนงาน!C9</f>
        <v>1067500</v>
      </c>
      <c r="D9" s="171">
        <f>SUM(E9:O9)</f>
        <v>852846.75</v>
      </c>
      <c r="E9" s="171">
        <f>[1]แยกแผนงาน!D43</f>
        <v>474008.75</v>
      </c>
      <c r="F9" s="2">
        <f>[1]แยกแผนงาน!D78</f>
        <v>13440</v>
      </c>
      <c r="G9" s="2">
        <f>[1]แยกแผนงาน!D113</f>
        <v>162000</v>
      </c>
      <c r="H9" s="2">
        <f>[1]แยกแผนงาน!D148</f>
        <v>4600</v>
      </c>
      <c r="I9" s="6">
        <f>[1]แยกแผนงาน!I9</f>
        <v>0</v>
      </c>
      <c r="J9" s="6">
        <f>[1]แยกแผนงาน!J9</f>
        <v>172648</v>
      </c>
      <c r="K9" s="6">
        <f>[1]แยกแผนงาน!K9</f>
        <v>0</v>
      </c>
      <c r="L9" s="6">
        <f>[1]แยกแผนงาน!L9</f>
        <v>0</v>
      </c>
      <c r="M9" s="2">
        <f>[1]แยกแผนงาน!M9</f>
        <v>0</v>
      </c>
      <c r="N9" s="2">
        <f>[1]แยกแผนงาน!N9</f>
        <v>26150</v>
      </c>
      <c r="O9" s="2">
        <f>[1]แยกแผนงาน!O9</f>
        <v>0</v>
      </c>
    </row>
    <row r="10" spans="1:15" x14ac:dyDescent="0.3">
      <c r="A10" s="169"/>
      <c r="B10" s="170" t="s">
        <v>135</v>
      </c>
      <c r="C10" s="172">
        <f>[1]แยกแผนงาน!C10</f>
        <v>7963050</v>
      </c>
      <c r="D10" s="171">
        <f t="shared" si="0"/>
        <v>6661988.0399999991</v>
      </c>
      <c r="E10" s="171">
        <f>[1]แยกแผนงาน!D44</f>
        <v>2583319.0399999996</v>
      </c>
      <c r="F10" s="2">
        <f>[1]แยกแผนงาน!D79</f>
        <v>87386</v>
      </c>
      <c r="G10" s="2">
        <f>[1]แยกแผนงาน!D114</f>
        <v>1539439</v>
      </c>
      <c r="H10" s="2">
        <f>[1]แยกแผนงาน!D149</f>
        <v>66984</v>
      </c>
      <c r="I10" s="6">
        <f>[1]แยกแผนงาน!I10</f>
        <v>221709</v>
      </c>
      <c r="J10" s="6">
        <f>[1]แยกแผนงาน!J10</f>
        <v>1663530</v>
      </c>
      <c r="K10" s="6">
        <f>[1]แยกแผนงาน!K10</f>
        <v>13500</v>
      </c>
      <c r="L10" s="6">
        <f>[1]แยกแผนงาน!L10</f>
        <v>409200</v>
      </c>
      <c r="M10" s="2">
        <f>[1]แยกแผนงาน!M10</f>
        <v>0</v>
      </c>
      <c r="N10" s="2">
        <f>[1]แยกแผนงาน!N10</f>
        <v>76921</v>
      </c>
      <c r="O10" s="2">
        <f>[1]แยกแผนงาน!O10</f>
        <v>0</v>
      </c>
    </row>
    <row r="11" spans="1:15" x14ac:dyDescent="0.3">
      <c r="A11" s="169"/>
      <c r="B11" s="170" t="s">
        <v>130</v>
      </c>
      <c r="C11" s="172">
        <f>[1]แยกแผนงาน!C11</f>
        <v>2035900</v>
      </c>
      <c r="D11" s="171">
        <f t="shared" si="0"/>
        <v>1574040.98</v>
      </c>
      <c r="E11" s="171">
        <f>[1]แยกแผนงาน!D45</f>
        <v>520946.82</v>
      </c>
      <c r="F11" s="2">
        <f>[1]แยกแผนงาน!D80</f>
        <v>16750</v>
      </c>
      <c r="G11" s="2">
        <f>[1]แยกแผนงาน!D115</f>
        <v>762115.16</v>
      </c>
      <c r="H11" s="2">
        <f>[1]แยกแผนงาน!D150</f>
        <v>0</v>
      </c>
      <c r="I11" s="6">
        <f>[1]แยกแผนงาน!I11</f>
        <v>0</v>
      </c>
      <c r="J11" s="6">
        <f>[1]แยกแผนงาน!J11</f>
        <v>172609</v>
      </c>
      <c r="K11" s="6">
        <f>[1]แยกแผนงาน!K11</f>
        <v>0</v>
      </c>
      <c r="L11" s="6">
        <f>[1]แยกแผนงาน!L11</f>
        <v>65870</v>
      </c>
      <c r="M11" s="2">
        <f>[1]แยกแผนงาน!M11</f>
        <v>0</v>
      </c>
      <c r="N11" s="2">
        <f>[1]แยกแผนงาน!N11</f>
        <v>35750</v>
      </c>
      <c r="O11" s="2">
        <f>[1]แยกแผนงาน!O11</f>
        <v>0</v>
      </c>
    </row>
    <row r="12" spans="1:15" x14ac:dyDescent="0.3">
      <c r="A12" s="169"/>
      <c r="B12" s="170" t="s">
        <v>193</v>
      </c>
      <c r="C12" s="172">
        <f>[1]แยกแผนงาน!C12</f>
        <v>424000</v>
      </c>
      <c r="D12" s="171">
        <f t="shared" si="0"/>
        <v>385825.54</v>
      </c>
      <c r="E12" s="171">
        <f>[1]แยกแผนงาน!D46</f>
        <v>385825.54</v>
      </c>
      <c r="F12" s="2">
        <f>[1]แยกแผนงาน!D81</f>
        <v>0</v>
      </c>
      <c r="G12" s="2">
        <f>[1]แยกแผนงาน!D116</f>
        <v>0</v>
      </c>
      <c r="H12" s="2">
        <f>[1]แยกแผนงาน!D151</f>
        <v>0</v>
      </c>
      <c r="I12" s="6">
        <f>[1]แยกแผนงาน!I12</f>
        <v>0</v>
      </c>
      <c r="J12" s="6">
        <f>[1]แยกแผนงาน!J12</f>
        <v>0</v>
      </c>
      <c r="K12" s="6">
        <f>[1]แยกแผนงาน!K12</f>
        <v>0</v>
      </c>
      <c r="L12" s="6">
        <f>[1]แยกแผนงาน!L12</f>
        <v>0</v>
      </c>
      <c r="M12" s="2">
        <f>[1]แยกแผนงาน!M12</f>
        <v>0</v>
      </c>
      <c r="N12" s="2">
        <f>[1]แยกแผนงาน!N12</f>
        <v>0</v>
      </c>
      <c r="O12" s="2">
        <f>[1]แยกแผนงาน!O12</f>
        <v>0</v>
      </c>
    </row>
    <row r="13" spans="1:15" x14ac:dyDescent="0.3">
      <c r="A13" s="169"/>
      <c r="B13" s="170" t="s">
        <v>194</v>
      </c>
      <c r="C13" s="172">
        <f>[1]แยกแผนงาน!C13</f>
        <v>594300</v>
      </c>
      <c r="D13" s="171">
        <f t="shared" si="0"/>
        <v>559010</v>
      </c>
      <c r="E13" s="171">
        <f>[1]แยกแผนงาน!D47</f>
        <v>154180</v>
      </c>
      <c r="F13" s="2">
        <f>[1]แยกแผนงาน!D82</f>
        <v>200000</v>
      </c>
      <c r="G13" s="2">
        <f>[1]แยกแผนงาน!D117</f>
        <v>50000</v>
      </c>
      <c r="H13" s="2">
        <f>[1]แยกแผนงาน!D152</f>
        <v>58000</v>
      </c>
      <c r="I13" s="6">
        <f>[1]แยกแผนงาน!I13</f>
        <v>0</v>
      </c>
      <c r="J13" s="6">
        <f>[1]แยกแผนงาน!J13</f>
        <v>5830</v>
      </c>
      <c r="K13" s="6">
        <f>[1]แยกแผนงาน!K13</f>
        <v>60000</v>
      </c>
      <c r="L13" s="6">
        <f>[1]แยกแผนงาน!L13</f>
        <v>0</v>
      </c>
      <c r="M13" s="2">
        <f>[1]แยกแผนงาน!M13</f>
        <v>0</v>
      </c>
      <c r="N13" s="2">
        <f>[1]แยกแผนงาน!N13</f>
        <v>31000</v>
      </c>
      <c r="O13" s="2">
        <f>[1]แยกแผนงาน!O13</f>
        <v>0</v>
      </c>
    </row>
    <row r="14" spans="1:15" x14ac:dyDescent="0.3">
      <c r="A14" s="169"/>
      <c r="B14" s="170" t="s">
        <v>195</v>
      </c>
      <c r="C14" s="172">
        <f>[1]แยกแผนงาน!C14</f>
        <v>2824000</v>
      </c>
      <c r="D14" s="171">
        <f t="shared" si="0"/>
        <v>2770834.3</v>
      </c>
      <c r="E14" s="171">
        <f>[1]แยกแผนงาน!D48</f>
        <v>0</v>
      </c>
      <c r="F14" s="2">
        <f>[1]แยกแผนงาน!D83</f>
        <v>0</v>
      </c>
      <c r="G14" s="2">
        <f>[1]แยกแผนงาน!D118</f>
        <v>81000</v>
      </c>
      <c r="H14" s="2">
        <f>[1]แยกแผนงาน!D153</f>
        <v>0</v>
      </c>
      <c r="I14" s="6">
        <f>[1]แยกแผนงาน!I14</f>
        <v>0</v>
      </c>
      <c r="J14" s="6">
        <f>[1]แยกแผนงาน!J14</f>
        <v>1569590</v>
      </c>
      <c r="K14" s="6">
        <f>[1]แยกแผนงาน!K14</f>
        <v>0</v>
      </c>
      <c r="L14" s="6">
        <f>[1]แยกแผนงาน!L14</f>
        <v>0</v>
      </c>
      <c r="M14" s="2">
        <f>[1]แยกแผนงาน!M14</f>
        <v>989835</v>
      </c>
      <c r="N14" s="2">
        <f>[1]แยกแผนงาน!N14</f>
        <v>130409.3</v>
      </c>
      <c r="O14" s="2">
        <f>[1]แยกแผนงาน!O14</f>
        <v>0</v>
      </c>
    </row>
    <row r="15" spans="1:15" x14ac:dyDescent="0.3">
      <c r="A15" s="169"/>
      <c r="B15" s="170" t="s">
        <v>132</v>
      </c>
      <c r="C15" s="172">
        <f>[1]แยกแผนงาน!C15</f>
        <v>40000</v>
      </c>
      <c r="D15" s="171">
        <f t="shared" si="0"/>
        <v>33600</v>
      </c>
      <c r="E15" s="171">
        <f>[1]แยกแผนงาน!D49</f>
        <v>33600</v>
      </c>
      <c r="F15" s="2">
        <f>[1]แยกแผนงาน!D84</f>
        <v>0</v>
      </c>
      <c r="G15" s="2">
        <f>[1]แยกแผนงาน!D119</f>
        <v>0</v>
      </c>
      <c r="H15" s="2">
        <f>[1]แยกแผนงาน!D154</f>
        <v>0</v>
      </c>
      <c r="I15" s="6">
        <f>[1]แยกแผนงาน!I15</f>
        <v>0</v>
      </c>
      <c r="J15" s="6">
        <f>[1]แยกแผนงาน!J15</f>
        <v>0</v>
      </c>
      <c r="K15" s="6">
        <f>[1]แยกแผนงาน!K15</f>
        <v>0</v>
      </c>
      <c r="L15" s="6">
        <f>[1]แยกแผนงาน!L15</f>
        <v>0</v>
      </c>
      <c r="M15" s="2">
        <f>[1]แยกแผนงาน!M15</f>
        <v>0</v>
      </c>
      <c r="N15" s="2">
        <f>[1]แยกแผนงาน!N15</f>
        <v>0</v>
      </c>
      <c r="O15" s="2">
        <f>[1]แยกแผนงาน!O15</f>
        <v>0</v>
      </c>
    </row>
    <row r="16" spans="1:15" x14ac:dyDescent="0.3">
      <c r="A16" s="169"/>
      <c r="B16" s="170" t="s">
        <v>150</v>
      </c>
      <c r="C16" s="172">
        <f>[1]แยกแผนงาน!C16</f>
        <v>2646209.59</v>
      </c>
      <c r="D16" s="171">
        <f t="shared" si="0"/>
        <v>2612645.46</v>
      </c>
      <c r="E16" s="171">
        <f>[1]แยกแผนงาน!D50</f>
        <v>80000</v>
      </c>
      <c r="F16" s="2">
        <f>[1]แยกแผนงาน!D85</f>
        <v>0</v>
      </c>
      <c r="G16" s="2">
        <f>[1]แยกแผนงาน!D120</f>
        <v>1398000</v>
      </c>
      <c r="H16" s="2">
        <f>[1]แยกแผนงาน!D155</f>
        <v>248550</v>
      </c>
      <c r="I16" s="6">
        <f>[1]แยกแผนงาน!I16</f>
        <v>0</v>
      </c>
      <c r="J16" s="6">
        <f>[1]แยกแผนงาน!J16</f>
        <v>13095.46</v>
      </c>
      <c r="K16" s="6">
        <f>[1]แยกแผนงาน!K16</f>
        <v>280000</v>
      </c>
      <c r="L16" s="6">
        <f>[1]แยกแผนงาน!L16</f>
        <v>593000</v>
      </c>
      <c r="M16" s="2">
        <f>[1]แยกแผนงาน!M16</f>
        <v>0</v>
      </c>
      <c r="N16" s="2">
        <f>[1]แยกแผนงาน!N16</f>
        <v>0</v>
      </c>
      <c r="O16" s="2">
        <f>[1]แยกแผนงาน!O16</f>
        <v>0</v>
      </c>
    </row>
    <row r="17" spans="1:15" x14ac:dyDescent="0.3">
      <c r="A17" s="169" t="s">
        <v>208</v>
      </c>
      <c r="B17" s="170"/>
      <c r="C17" s="174"/>
      <c r="D17" s="175"/>
      <c r="E17" s="175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3">
      <c r="A18" s="169"/>
      <c r="B18" s="170" t="s">
        <v>189</v>
      </c>
      <c r="C18" s="171"/>
      <c r="D18" s="171">
        <f t="shared" si="0"/>
        <v>7391805</v>
      </c>
      <c r="E18" s="171"/>
      <c r="F18" s="2"/>
      <c r="G18" s="2"/>
      <c r="H18" s="2"/>
      <c r="I18" s="2"/>
      <c r="J18" s="2"/>
      <c r="K18" s="2"/>
      <c r="L18" s="2"/>
      <c r="M18" s="2"/>
      <c r="N18" s="2"/>
      <c r="O18" s="176">
        <f>6098900+1288000+4905</f>
        <v>7391805</v>
      </c>
    </row>
    <row r="19" spans="1:15" x14ac:dyDescent="0.3">
      <c r="A19" s="169"/>
      <c r="B19" s="170" t="s">
        <v>192</v>
      </c>
      <c r="C19" s="171"/>
      <c r="D19" s="171">
        <f t="shared" si="0"/>
        <v>495900</v>
      </c>
      <c r="E19" s="171"/>
      <c r="F19" s="2"/>
      <c r="G19" s="2">
        <f>389500+106400</f>
        <v>495900</v>
      </c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169"/>
      <c r="B20" s="170" t="s">
        <v>128</v>
      </c>
      <c r="C20" s="174"/>
      <c r="D20" s="171">
        <f t="shared" si="0"/>
        <v>39559</v>
      </c>
      <c r="E20" s="172"/>
      <c r="F20" s="7"/>
      <c r="G20" s="7">
        <v>39559</v>
      </c>
      <c r="H20" s="7"/>
      <c r="I20" s="7"/>
      <c r="J20" s="7"/>
      <c r="K20" s="7"/>
      <c r="L20" s="7"/>
      <c r="M20" s="6"/>
      <c r="N20" s="7"/>
      <c r="O20" s="7"/>
    </row>
    <row r="21" spans="1:15" x14ac:dyDescent="0.3">
      <c r="A21" s="169"/>
      <c r="B21" s="170" t="s">
        <v>135</v>
      </c>
      <c r="C21" s="171"/>
      <c r="D21" s="171">
        <f t="shared" si="0"/>
        <v>532907</v>
      </c>
      <c r="E21" s="171"/>
      <c r="F21" s="2"/>
      <c r="G21" s="2">
        <f>68714+464193</f>
        <v>532907</v>
      </c>
      <c r="H21" s="2"/>
      <c r="I21" s="2"/>
      <c r="J21" s="2"/>
      <c r="K21" s="2"/>
      <c r="L21" s="2"/>
      <c r="M21" s="2"/>
      <c r="N21" s="2"/>
      <c r="O21" s="2"/>
    </row>
    <row r="22" spans="1:15" x14ac:dyDescent="0.3">
      <c r="A22" s="169"/>
      <c r="B22" s="170" t="s">
        <v>194</v>
      </c>
      <c r="C22" s="171"/>
      <c r="D22" s="171">
        <f t="shared" si="0"/>
        <v>17000</v>
      </c>
      <c r="E22" s="171"/>
      <c r="F22" s="2"/>
      <c r="G22" s="2">
        <v>17000</v>
      </c>
      <c r="H22" s="2"/>
      <c r="I22" s="2"/>
      <c r="J22" s="2"/>
      <c r="K22" s="2"/>
      <c r="L22" s="2"/>
      <c r="M22" s="2"/>
      <c r="N22" s="2"/>
      <c r="O22" s="2"/>
    </row>
    <row r="23" spans="1:15" x14ac:dyDescent="0.3">
      <c r="A23" s="169"/>
      <c r="B23" s="170" t="s">
        <v>195</v>
      </c>
      <c r="C23" s="174"/>
      <c r="D23" s="171">
        <f>SUM(E23:O23)</f>
        <v>6152665</v>
      </c>
      <c r="E23" s="171"/>
      <c r="F23" s="7"/>
      <c r="G23" s="7">
        <f>1690000+106000+150000+171000</f>
        <v>2117000</v>
      </c>
      <c r="H23" s="7"/>
      <c r="I23" s="7"/>
      <c r="J23" s="7">
        <f>83500+292500+44850+21495</f>
        <v>442345</v>
      </c>
      <c r="K23" s="7"/>
      <c r="L23" s="7"/>
      <c r="M23" s="6">
        <f>16820+229500+847000+2500000</f>
        <v>3593320</v>
      </c>
      <c r="N23" s="7"/>
      <c r="O23" s="7"/>
    </row>
    <row r="24" spans="1:15" s="182" customFormat="1" thickBot="1" x14ac:dyDescent="0.35">
      <c r="A24" s="177"/>
      <c r="B24" s="178" t="s">
        <v>73</v>
      </c>
      <c r="C24" s="179">
        <f>SUM(C6:C16)</f>
        <v>28969060</v>
      </c>
      <c r="D24" s="179">
        <f>SUM(D6:D23)</f>
        <v>40227761.18</v>
      </c>
      <c r="E24" s="179">
        <f t="shared" ref="E24:N24" si="1">SUM(E6:E16)</f>
        <v>10691899.149999999</v>
      </c>
      <c r="F24" s="179">
        <f t="shared" si="1"/>
        <v>317576</v>
      </c>
      <c r="G24" s="179">
        <f>SUM(G6:G23)</f>
        <v>8634938.1600000001</v>
      </c>
      <c r="H24" s="179">
        <f t="shared" si="1"/>
        <v>408157</v>
      </c>
      <c r="I24" s="179">
        <f t="shared" si="1"/>
        <v>221709</v>
      </c>
      <c r="J24" s="179">
        <f t="shared" si="1"/>
        <v>4673882.46</v>
      </c>
      <c r="K24" s="179">
        <f t="shared" si="1"/>
        <v>353500</v>
      </c>
      <c r="L24" s="180">
        <f t="shared" si="1"/>
        <v>1068070</v>
      </c>
      <c r="M24" s="181">
        <f>SUM(M6:M23)</f>
        <v>4583155</v>
      </c>
      <c r="N24" s="181">
        <f t="shared" si="1"/>
        <v>556602.30000000005</v>
      </c>
      <c r="O24" s="180">
        <f>SUM(O6:O23)</f>
        <v>8275927.1100000003</v>
      </c>
    </row>
    <row r="25" spans="1:15" ht="21" thickTop="1" x14ac:dyDescent="0.3">
      <c r="A25" s="166" t="s">
        <v>196</v>
      </c>
      <c r="B25" s="167"/>
      <c r="C25" s="174"/>
      <c r="D25" s="174"/>
      <c r="E25" s="18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3">
      <c r="A26" s="169"/>
      <c r="B26" s="170" t="s">
        <v>197</v>
      </c>
      <c r="C26" s="171">
        <f>[1]แยกแผนงาน!C53</f>
        <v>860000</v>
      </c>
      <c r="D26" s="171">
        <f>[1]แยกแผนงาน!D53</f>
        <v>961803.90000000014</v>
      </c>
      <c r="E26" s="184"/>
      <c r="F26" s="185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169"/>
      <c r="B27" s="170" t="s">
        <v>198</v>
      </c>
      <c r="C27" s="172">
        <f>[1]แยกแผนงาน!C54</f>
        <v>496500</v>
      </c>
      <c r="D27" s="171">
        <f>[1]แยกแผนงาน!D54</f>
        <v>553439.90000000014</v>
      </c>
      <c r="E27" s="184"/>
      <c r="F27" s="186"/>
      <c r="G27" s="187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 s="169"/>
      <c r="B28" s="170" t="s">
        <v>199</v>
      </c>
      <c r="C28" s="172">
        <f>[1]แยกแผนงาน!C55</f>
        <v>350000</v>
      </c>
      <c r="D28" s="171">
        <f>[1]แยกแผนงาน!D55</f>
        <v>390132.24</v>
      </c>
      <c r="E28" s="184"/>
      <c r="F28" s="186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169"/>
      <c r="B29" s="170" t="s">
        <v>200</v>
      </c>
      <c r="C29" s="172">
        <f>[1]แยกแผนงาน!C56</f>
        <v>0</v>
      </c>
      <c r="D29" s="171">
        <f>[1]แยกแผนงาน!D56</f>
        <v>0</v>
      </c>
      <c r="E29" s="18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 s="169"/>
      <c r="B30" s="170" t="s">
        <v>201</v>
      </c>
      <c r="C30" s="172">
        <f>[1]แยกแผนงาน!C57</f>
        <v>10000</v>
      </c>
      <c r="D30" s="171">
        <f>[1]แยกแผนงาน!D57</f>
        <v>79263</v>
      </c>
      <c r="E30" s="18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A31" s="169"/>
      <c r="B31" s="170" t="s">
        <v>202</v>
      </c>
      <c r="C31" s="172">
        <f>[1]แยกแผนงาน!C58</f>
        <v>0</v>
      </c>
      <c r="D31" s="171">
        <f>[1]แยกแผนงาน!D58</f>
        <v>0</v>
      </c>
      <c r="E31" s="18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A32" s="169"/>
      <c r="B32" s="170" t="s">
        <v>203</v>
      </c>
      <c r="C32" s="172">
        <f>[1]แยกแผนงาน!C59</f>
        <v>19850000</v>
      </c>
      <c r="D32" s="171">
        <f>[1]แยกแผนงาน!D59</f>
        <v>18213514.57</v>
      </c>
      <c r="E32" s="18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3">
      <c r="A33" s="169"/>
      <c r="B33" s="170" t="s">
        <v>204</v>
      </c>
      <c r="C33" s="172">
        <f>[1]แยกแผนงาน!C60</f>
        <v>7500000</v>
      </c>
      <c r="D33" s="171">
        <f>[1]แยกแผนงาน!D60</f>
        <v>7909089</v>
      </c>
      <c r="E33" s="18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A34" s="169"/>
      <c r="B34" s="170" t="s">
        <v>209</v>
      </c>
      <c r="C34" s="172">
        <f>[1]แยกแผนงาน!C61</f>
        <v>0</v>
      </c>
      <c r="D34" s="171">
        <v>14629836</v>
      </c>
      <c r="E34" s="18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1" thickBot="1" x14ac:dyDescent="0.35">
      <c r="A35" s="188"/>
      <c r="B35" s="189" t="s">
        <v>205</v>
      </c>
      <c r="C35" s="190">
        <f>SUM(C26:C34)</f>
        <v>29066500</v>
      </c>
      <c r="D35" s="190">
        <f>SUM(D26:D34)</f>
        <v>42737078.609999999</v>
      </c>
      <c r="E35" s="18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21.75" thickTop="1" thickBot="1" x14ac:dyDescent="0.35">
      <c r="B36" s="191" t="s">
        <v>206</v>
      </c>
      <c r="D36" s="193">
        <f>D35-D24</f>
        <v>2509317.4299999997</v>
      </c>
      <c r="F36" s="194"/>
    </row>
    <row r="37" spans="1:15" ht="21" thickTop="1" x14ac:dyDescent="0.3"/>
  </sheetData>
  <mergeCells count="4">
    <mergeCell ref="A1:O1"/>
    <mergeCell ref="A2:O2"/>
    <mergeCell ref="A3:O3"/>
    <mergeCell ref="A4:B4"/>
  </mergeCells>
  <pageMargins left="0.2" right="0.14000000000000001" top="0.43" bottom="0.15" header="0.16" footer="0.14000000000000001"/>
  <pageSetup paperSize="9" scale="57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Normal="100" workbookViewId="0">
      <selection activeCell="P19" sqref="P19"/>
    </sheetView>
  </sheetViews>
  <sheetFormatPr defaultRowHeight="20.25" x14ac:dyDescent="0.3"/>
  <cols>
    <col min="1" max="1" width="3.85546875" style="134" customWidth="1"/>
    <col min="2" max="2" width="9.140625" style="198"/>
    <col min="3" max="6" width="9.140625" style="134"/>
    <col min="7" max="7" width="9.140625" style="196"/>
    <col min="8" max="8" width="18.140625" style="196" customWidth="1"/>
    <col min="9" max="9" width="20.5703125" style="196" customWidth="1"/>
    <col min="10" max="10" width="3.85546875" style="134" customWidth="1"/>
    <col min="11" max="11" width="9.140625" style="198"/>
    <col min="12" max="15" width="9.140625" style="134"/>
    <col min="16" max="16" width="9.140625" style="196"/>
    <col min="17" max="17" width="18.140625" style="196" customWidth="1"/>
    <col min="18" max="18" width="20.5703125" style="196" customWidth="1"/>
    <col min="19" max="19" width="9.140625" style="134"/>
    <col min="20" max="20" width="19.42578125" style="134" customWidth="1"/>
    <col min="21" max="16384" width="9.140625" style="134"/>
  </cols>
  <sheetData>
    <row r="1" spans="1:18" ht="26.25" x14ac:dyDescent="0.4">
      <c r="B1" s="195" t="s">
        <v>338</v>
      </c>
      <c r="K1" s="195" t="s">
        <v>339</v>
      </c>
    </row>
    <row r="2" spans="1:18" ht="12.75" customHeight="1" x14ac:dyDescent="0.4">
      <c r="B2" s="195"/>
      <c r="K2" s="195"/>
    </row>
    <row r="3" spans="1:18" x14ac:dyDescent="0.3">
      <c r="A3" s="197" t="s">
        <v>194</v>
      </c>
      <c r="J3" s="197" t="s">
        <v>194</v>
      </c>
    </row>
    <row r="4" spans="1:18" ht="7.5" customHeight="1" x14ac:dyDescent="0.3">
      <c r="A4" s="197"/>
      <c r="J4" s="197"/>
    </row>
    <row r="5" spans="1:18" x14ac:dyDescent="0.3">
      <c r="B5" s="199" t="s">
        <v>71</v>
      </c>
      <c r="I5" s="200">
        <f>SUM(H6:H10)</f>
        <v>50280</v>
      </c>
      <c r="K5" s="199" t="s">
        <v>71</v>
      </c>
      <c r="R5" s="200">
        <f>SUM(Q6:Q10)</f>
        <v>17000</v>
      </c>
    </row>
    <row r="6" spans="1:18" x14ac:dyDescent="0.3">
      <c r="B6" s="198" t="s">
        <v>311</v>
      </c>
      <c r="H6" s="196">
        <v>21980</v>
      </c>
      <c r="K6" s="198" t="s">
        <v>312</v>
      </c>
      <c r="Q6" s="196">
        <v>17000</v>
      </c>
    </row>
    <row r="7" spans="1:18" x14ac:dyDescent="0.3">
      <c r="B7" s="198" t="s">
        <v>312</v>
      </c>
      <c r="H7" s="196">
        <v>18000</v>
      </c>
    </row>
    <row r="8" spans="1:18" ht="21" thickBot="1" x14ac:dyDescent="0.35">
      <c r="B8" s="198" t="s">
        <v>313</v>
      </c>
      <c r="H8" s="196">
        <v>3000</v>
      </c>
      <c r="R8" s="201">
        <f>SUM(R5)</f>
        <v>17000</v>
      </c>
    </row>
    <row r="9" spans="1:18" ht="21" thickTop="1" x14ac:dyDescent="0.3">
      <c r="B9" s="198" t="s">
        <v>314</v>
      </c>
      <c r="H9" s="196">
        <v>4300</v>
      </c>
    </row>
    <row r="10" spans="1:18" x14ac:dyDescent="0.3">
      <c r="B10" s="198" t="s">
        <v>315</v>
      </c>
      <c r="H10" s="196">
        <v>3000</v>
      </c>
    </row>
    <row r="11" spans="1:18" x14ac:dyDescent="0.3">
      <c r="B11" s="199" t="s">
        <v>56</v>
      </c>
      <c r="I11" s="200">
        <f>SUM(H12:H14)</f>
        <v>153900</v>
      </c>
      <c r="K11" s="199"/>
      <c r="R11" s="200"/>
    </row>
    <row r="12" spans="1:18" x14ac:dyDescent="0.3">
      <c r="B12" s="198" t="s">
        <v>316</v>
      </c>
      <c r="H12" s="196">
        <v>23900</v>
      </c>
    </row>
    <row r="13" spans="1:18" x14ac:dyDescent="0.3">
      <c r="B13" s="198" t="s">
        <v>317</v>
      </c>
      <c r="H13" s="196">
        <v>80000</v>
      </c>
    </row>
    <row r="14" spans="1:18" x14ac:dyDescent="0.3">
      <c r="B14" s="198" t="s">
        <v>316</v>
      </c>
      <c r="H14" s="196">
        <v>50000</v>
      </c>
    </row>
    <row r="15" spans="1:18" x14ac:dyDescent="0.3">
      <c r="B15" s="199" t="s">
        <v>62</v>
      </c>
      <c r="I15" s="200">
        <f>SUM(H16:H17)</f>
        <v>65830</v>
      </c>
      <c r="K15" s="199"/>
      <c r="R15" s="200"/>
    </row>
    <row r="16" spans="1:18" x14ac:dyDescent="0.3">
      <c r="B16" s="198" t="s">
        <v>318</v>
      </c>
      <c r="H16" s="196">
        <v>5830</v>
      </c>
    </row>
    <row r="17" spans="2:20" x14ac:dyDescent="0.3">
      <c r="B17" s="198" t="s">
        <v>319</v>
      </c>
      <c r="H17" s="196">
        <v>60000</v>
      </c>
    </row>
    <row r="18" spans="2:20" x14ac:dyDescent="0.3">
      <c r="B18" s="198" t="s">
        <v>320</v>
      </c>
    </row>
    <row r="19" spans="2:20" x14ac:dyDescent="0.3">
      <c r="B19" s="199" t="s">
        <v>58</v>
      </c>
      <c r="C19" s="197"/>
      <c r="D19" s="197"/>
      <c r="E19" s="197"/>
      <c r="F19" s="197"/>
      <c r="G19" s="200"/>
      <c r="H19" s="200"/>
      <c r="I19" s="200">
        <f>SUM(H20:H20)</f>
        <v>200000</v>
      </c>
      <c r="K19" s="199"/>
      <c r="L19" s="197"/>
      <c r="M19" s="197"/>
      <c r="N19" s="197"/>
      <c r="O19" s="197"/>
      <c r="P19" s="200"/>
      <c r="Q19" s="200"/>
      <c r="R19" s="200"/>
    </row>
    <row r="20" spans="2:20" x14ac:dyDescent="0.3">
      <c r="B20" s="198" t="s">
        <v>321</v>
      </c>
      <c r="H20" s="196">
        <v>200000</v>
      </c>
    </row>
    <row r="21" spans="2:20" x14ac:dyDescent="0.3">
      <c r="B21" s="199" t="s">
        <v>59</v>
      </c>
      <c r="C21" s="197"/>
      <c r="D21" s="197"/>
      <c r="E21" s="197"/>
      <c r="F21" s="197"/>
      <c r="G21" s="200"/>
      <c r="H21" s="200"/>
      <c r="I21" s="200">
        <f>SUM(H22:H23)</f>
        <v>89000</v>
      </c>
      <c r="K21" s="199"/>
      <c r="L21" s="197"/>
      <c r="M21" s="197"/>
      <c r="N21" s="197"/>
      <c r="O21" s="197"/>
      <c r="P21" s="200"/>
      <c r="Q21" s="200"/>
      <c r="R21" s="200"/>
    </row>
    <row r="22" spans="2:20" x14ac:dyDescent="0.3">
      <c r="B22" s="198" t="s">
        <v>322</v>
      </c>
      <c r="H22" s="196">
        <v>58000</v>
      </c>
    </row>
    <row r="23" spans="2:20" x14ac:dyDescent="0.3">
      <c r="B23" s="198" t="s">
        <v>323</v>
      </c>
      <c r="H23" s="196">
        <v>31000</v>
      </c>
    </row>
    <row r="24" spans="2:20" ht="21" thickBot="1" x14ac:dyDescent="0.35">
      <c r="I24" s="201">
        <f>SUM(I5:I22)</f>
        <v>559010</v>
      </c>
      <c r="R24" s="203"/>
      <c r="T24" s="202"/>
    </row>
    <row r="25" spans="2:20" ht="21" thickTop="1" x14ac:dyDescent="0.3"/>
    <row r="40" spans="1:18" x14ac:dyDescent="0.3">
      <c r="A40" s="197" t="s">
        <v>195</v>
      </c>
      <c r="J40" s="197" t="s">
        <v>195</v>
      </c>
    </row>
    <row r="41" spans="1:18" ht="7.5" customHeight="1" x14ac:dyDescent="0.3">
      <c r="A41" s="197"/>
      <c r="J41" s="197"/>
    </row>
    <row r="42" spans="1:18" ht="20.25" customHeight="1" x14ac:dyDescent="0.3">
      <c r="A42" s="197"/>
      <c r="B42" s="199" t="s">
        <v>324</v>
      </c>
      <c r="I42" s="200">
        <f>SUM(H43:H44)</f>
        <v>81000</v>
      </c>
      <c r="J42" s="197"/>
      <c r="K42" s="199" t="s">
        <v>324</v>
      </c>
      <c r="R42" s="200">
        <f>SUM(Q43:Q44)</f>
        <v>1796000</v>
      </c>
    </row>
    <row r="43" spans="1:18" ht="20.25" customHeight="1" x14ac:dyDescent="0.3">
      <c r="A43" s="197"/>
      <c r="B43" s="298" t="s">
        <v>325</v>
      </c>
      <c r="C43" s="298"/>
      <c r="D43" s="298"/>
      <c r="E43" s="298"/>
      <c r="F43" s="298"/>
      <c r="G43" s="298"/>
      <c r="H43" s="196">
        <f>[2]รวมปี!$S$188</f>
        <v>81000</v>
      </c>
      <c r="I43" s="200"/>
      <c r="J43" s="197"/>
      <c r="K43" s="298" t="s">
        <v>340</v>
      </c>
      <c r="L43" s="298"/>
      <c r="M43" s="298"/>
      <c r="N43" s="298"/>
      <c r="O43" s="298"/>
      <c r="P43" s="298"/>
      <c r="Q43" s="196">
        <v>1690000</v>
      </c>
      <c r="R43" s="200"/>
    </row>
    <row r="44" spans="1:18" ht="20.25" customHeight="1" x14ac:dyDescent="0.3">
      <c r="A44" s="197"/>
      <c r="B44" s="199" t="s">
        <v>144</v>
      </c>
      <c r="I44" s="200">
        <f>SUM(H45:H47)</f>
        <v>471434.3</v>
      </c>
      <c r="J44" s="197"/>
      <c r="K44" s="298" t="s">
        <v>341</v>
      </c>
      <c r="L44" s="298"/>
      <c r="M44" s="298"/>
      <c r="N44" s="298"/>
      <c r="O44" s="298"/>
      <c r="P44" s="298"/>
      <c r="Q44" s="196">
        <v>106000</v>
      </c>
      <c r="R44" s="200"/>
    </row>
    <row r="45" spans="1:18" ht="20.25" customHeight="1" x14ac:dyDescent="0.3">
      <c r="A45" s="197"/>
      <c r="B45" s="298" t="s">
        <v>326</v>
      </c>
      <c r="C45" s="298"/>
      <c r="D45" s="298"/>
      <c r="E45" s="298"/>
      <c r="F45" s="298"/>
      <c r="G45" s="298"/>
      <c r="H45" s="196">
        <f>[2]รวมปี!$S$294</f>
        <v>141590</v>
      </c>
      <c r="I45" s="200"/>
      <c r="J45" s="197"/>
      <c r="K45" s="199" t="s">
        <v>144</v>
      </c>
      <c r="L45" s="204"/>
      <c r="M45" s="204"/>
      <c r="N45" s="204"/>
      <c r="O45" s="204"/>
      <c r="P45" s="204"/>
      <c r="R45" s="200">
        <f>SUM(Q46:Q48)</f>
        <v>83165</v>
      </c>
    </row>
    <row r="46" spans="1:18" ht="20.25" customHeight="1" x14ac:dyDescent="0.3">
      <c r="A46" s="197"/>
      <c r="B46" s="298" t="s">
        <v>326</v>
      </c>
      <c r="C46" s="298"/>
      <c r="D46" s="298"/>
      <c r="E46" s="298"/>
      <c r="F46" s="298"/>
      <c r="G46" s="298"/>
      <c r="H46" s="196">
        <f>[2]รวมปี!$S$375</f>
        <v>199435</v>
      </c>
      <c r="I46" s="200"/>
      <c r="J46" s="197"/>
      <c r="K46" s="298" t="s">
        <v>346</v>
      </c>
      <c r="L46" s="298"/>
      <c r="M46" s="298"/>
      <c r="N46" s="298"/>
      <c r="O46" s="298"/>
      <c r="P46" s="298"/>
      <c r="Q46" s="196">
        <v>44850</v>
      </c>
      <c r="R46" s="200"/>
    </row>
    <row r="47" spans="1:18" ht="20.25" customHeight="1" x14ac:dyDescent="0.3">
      <c r="A47" s="197"/>
      <c r="B47" s="298" t="s">
        <v>326</v>
      </c>
      <c r="C47" s="298"/>
      <c r="D47" s="298"/>
      <c r="E47" s="298"/>
      <c r="F47" s="298"/>
      <c r="G47" s="298"/>
      <c r="H47" s="196">
        <f>[2]รวมปี!$S$402</f>
        <v>130409.3</v>
      </c>
      <c r="I47" s="200"/>
      <c r="J47" s="197"/>
      <c r="K47" s="298" t="s">
        <v>347</v>
      </c>
      <c r="L47" s="298"/>
      <c r="M47" s="298"/>
      <c r="N47" s="298"/>
      <c r="O47" s="298"/>
      <c r="P47" s="298"/>
      <c r="Q47" s="196">
        <v>21495</v>
      </c>
      <c r="R47" s="200"/>
    </row>
    <row r="48" spans="1:18" x14ac:dyDescent="0.3">
      <c r="B48" s="199" t="s">
        <v>142</v>
      </c>
      <c r="I48" s="200">
        <f>SUM(H49:H59)</f>
        <v>2218400</v>
      </c>
      <c r="K48" s="298" t="s">
        <v>348</v>
      </c>
      <c r="L48" s="298"/>
      <c r="M48" s="298"/>
      <c r="N48" s="298"/>
      <c r="O48" s="298"/>
      <c r="P48" s="298"/>
      <c r="Q48" s="196">
        <v>16820</v>
      </c>
      <c r="R48" s="200"/>
    </row>
    <row r="49" spans="2:20" ht="20.25" customHeight="1" x14ac:dyDescent="0.3">
      <c r="B49" s="298" t="s">
        <v>327</v>
      </c>
      <c r="C49" s="298"/>
      <c r="D49" s="298"/>
      <c r="E49" s="298"/>
      <c r="F49" s="298"/>
      <c r="G49" s="298"/>
      <c r="H49" s="196">
        <f>[2]รวมปี!$S288</f>
        <v>350000</v>
      </c>
      <c r="I49" s="200"/>
      <c r="K49" s="199" t="s">
        <v>142</v>
      </c>
      <c r="R49" s="200">
        <f>SUM(Q50:Q56)</f>
        <v>4273500</v>
      </c>
    </row>
    <row r="50" spans="2:20" ht="24" customHeight="1" x14ac:dyDescent="0.3">
      <c r="B50" s="298" t="s">
        <v>328</v>
      </c>
      <c r="C50" s="298"/>
      <c r="D50" s="298"/>
      <c r="E50" s="298"/>
      <c r="F50" s="298"/>
      <c r="G50" s="298"/>
      <c r="H50" s="196">
        <f>[2]รวมปี!$S289</f>
        <v>314000</v>
      </c>
      <c r="I50" s="200"/>
      <c r="K50" s="298" t="s">
        <v>343</v>
      </c>
      <c r="L50" s="298"/>
      <c r="M50" s="298"/>
      <c r="N50" s="298"/>
      <c r="O50" s="298"/>
      <c r="P50" s="298"/>
      <c r="Q50" s="196">
        <v>171000</v>
      </c>
      <c r="R50" s="200"/>
    </row>
    <row r="51" spans="2:20" ht="24" customHeight="1" x14ac:dyDescent="0.3">
      <c r="B51" s="298" t="s">
        <v>329</v>
      </c>
      <c r="C51" s="298"/>
      <c r="D51" s="298"/>
      <c r="E51" s="298"/>
      <c r="F51" s="298"/>
      <c r="G51" s="298"/>
      <c r="H51" s="196">
        <f>[2]รวมปี!$S290</f>
        <v>181000</v>
      </c>
      <c r="I51" s="200"/>
      <c r="K51" s="298" t="s">
        <v>345</v>
      </c>
      <c r="L51" s="298"/>
      <c r="M51" s="298"/>
      <c r="N51" s="298"/>
      <c r="O51" s="298"/>
      <c r="P51" s="298"/>
      <c r="Q51" s="196">
        <v>292500</v>
      </c>
      <c r="R51" s="200"/>
    </row>
    <row r="52" spans="2:20" ht="24" customHeight="1" x14ac:dyDescent="0.3">
      <c r="B52" s="298" t="s">
        <v>330</v>
      </c>
      <c r="C52" s="298"/>
      <c r="D52" s="298"/>
      <c r="E52" s="298"/>
      <c r="F52" s="298"/>
      <c r="G52" s="298"/>
      <c r="H52" s="196">
        <f>[2]รวมปี!$S291</f>
        <v>246000</v>
      </c>
      <c r="I52" s="200"/>
      <c r="K52" s="298" t="s">
        <v>344</v>
      </c>
      <c r="L52" s="298"/>
      <c r="M52" s="298"/>
      <c r="N52" s="298"/>
      <c r="O52" s="298"/>
      <c r="P52" s="298"/>
      <c r="Q52" s="196">
        <v>83500</v>
      </c>
      <c r="R52" s="200"/>
    </row>
    <row r="53" spans="2:20" ht="24" customHeight="1" x14ac:dyDescent="0.3">
      <c r="B53" s="298" t="s">
        <v>331</v>
      </c>
      <c r="C53" s="298"/>
      <c r="D53" s="298"/>
      <c r="E53" s="298"/>
      <c r="F53" s="298"/>
      <c r="G53" s="298"/>
      <c r="H53" s="196">
        <f>[2]รวมปี!$S292</f>
        <v>132000</v>
      </c>
      <c r="I53" s="200"/>
      <c r="K53" s="298" t="s">
        <v>342</v>
      </c>
      <c r="L53" s="298"/>
      <c r="M53" s="298"/>
      <c r="N53" s="298"/>
      <c r="O53" s="298"/>
      <c r="P53" s="298"/>
      <c r="Q53" s="196">
        <v>150000</v>
      </c>
      <c r="R53" s="200"/>
    </row>
    <row r="54" spans="2:20" ht="24" customHeight="1" x14ac:dyDescent="0.3">
      <c r="B54" s="298" t="s">
        <v>332</v>
      </c>
      <c r="C54" s="298"/>
      <c r="D54" s="298"/>
      <c r="E54" s="298"/>
      <c r="F54" s="298"/>
      <c r="G54" s="298"/>
      <c r="H54" s="196">
        <f>[2]รวมปี!$S293</f>
        <v>205000</v>
      </c>
      <c r="I54" s="200"/>
      <c r="K54" s="298" t="s">
        <v>350</v>
      </c>
      <c r="L54" s="298"/>
      <c r="M54" s="298"/>
      <c r="N54" s="298"/>
      <c r="O54" s="298"/>
      <c r="P54" s="298"/>
      <c r="Q54" s="196">
        <v>229500</v>
      </c>
      <c r="R54" s="203"/>
    </row>
    <row r="55" spans="2:20" ht="24" customHeight="1" x14ac:dyDescent="0.3">
      <c r="B55" s="298" t="s">
        <v>333</v>
      </c>
      <c r="C55" s="298"/>
      <c r="D55" s="298"/>
      <c r="E55" s="298"/>
      <c r="F55" s="298"/>
      <c r="G55" s="298"/>
      <c r="H55" s="196">
        <f>[2]รวมปี!$S$369</f>
        <v>154000</v>
      </c>
      <c r="I55" s="200"/>
      <c r="K55" s="298" t="s">
        <v>351</v>
      </c>
      <c r="L55" s="298"/>
      <c r="M55" s="298"/>
      <c r="N55" s="298"/>
      <c r="O55" s="298"/>
      <c r="P55" s="298"/>
      <c r="Q55" s="196">
        <v>847000</v>
      </c>
      <c r="R55" s="200"/>
    </row>
    <row r="56" spans="2:20" ht="24" customHeight="1" x14ac:dyDescent="0.3">
      <c r="B56" s="298" t="s">
        <v>334</v>
      </c>
      <c r="C56" s="298"/>
      <c r="D56" s="298"/>
      <c r="E56" s="298"/>
      <c r="F56" s="298"/>
      <c r="G56" s="298"/>
      <c r="H56" s="196">
        <f>[2]รวมปี!$S$370</f>
        <v>65000</v>
      </c>
      <c r="I56" s="200"/>
      <c r="K56" s="298" t="s">
        <v>349</v>
      </c>
      <c r="L56" s="298"/>
      <c r="M56" s="298"/>
      <c r="N56" s="298"/>
      <c r="O56" s="298"/>
      <c r="P56" s="298"/>
      <c r="Q56" s="196">
        <v>2500000</v>
      </c>
      <c r="R56" s="200"/>
    </row>
    <row r="57" spans="2:20" ht="24" customHeight="1" thickBot="1" x14ac:dyDescent="0.35">
      <c r="B57" s="298" t="s">
        <v>335</v>
      </c>
      <c r="C57" s="298"/>
      <c r="D57" s="298"/>
      <c r="E57" s="298"/>
      <c r="F57" s="298"/>
      <c r="G57" s="298"/>
      <c r="H57" s="196">
        <f>[2]รวมปี!$S372</f>
        <v>230200</v>
      </c>
      <c r="I57" s="200"/>
      <c r="K57" s="298"/>
      <c r="L57" s="298"/>
      <c r="M57" s="298"/>
      <c r="N57" s="298"/>
      <c r="O57" s="298"/>
      <c r="P57" s="298"/>
      <c r="R57" s="201">
        <f>SUM(R42:R56)</f>
        <v>6152665</v>
      </c>
    </row>
    <row r="58" spans="2:20" ht="24" customHeight="1" thickTop="1" x14ac:dyDescent="0.3">
      <c r="B58" s="298" t="s">
        <v>336</v>
      </c>
      <c r="C58" s="298"/>
      <c r="D58" s="298"/>
      <c r="E58" s="298"/>
      <c r="F58" s="298"/>
      <c r="G58" s="298"/>
      <c r="H58" s="196">
        <f>[2]รวมปี!$S373</f>
        <v>241200</v>
      </c>
      <c r="I58" s="200"/>
      <c r="K58" s="298"/>
      <c r="L58" s="298"/>
      <c r="M58" s="298"/>
      <c r="N58" s="298"/>
      <c r="O58" s="298"/>
      <c r="P58" s="298"/>
      <c r="R58" s="200"/>
    </row>
    <row r="59" spans="2:20" ht="24" customHeight="1" x14ac:dyDescent="0.3">
      <c r="B59" s="298" t="s">
        <v>337</v>
      </c>
      <c r="C59" s="298"/>
      <c r="D59" s="298"/>
      <c r="E59" s="298"/>
      <c r="F59" s="298"/>
      <c r="G59" s="298"/>
      <c r="H59" s="196">
        <f>[2]รวมปี!$S374</f>
        <v>100000</v>
      </c>
      <c r="I59" s="200"/>
      <c r="K59" s="298"/>
      <c r="L59" s="298"/>
      <c r="M59" s="298"/>
      <c r="N59" s="298"/>
      <c r="O59" s="298"/>
      <c r="P59" s="298"/>
      <c r="R59" s="200"/>
    </row>
    <row r="60" spans="2:20" ht="21" thickBot="1" x14ac:dyDescent="0.35">
      <c r="I60" s="201">
        <f>SUM(I42:I59)</f>
        <v>2770834.3</v>
      </c>
      <c r="R60" s="203"/>
      <c r="T60" s="202"/>
    </row>
    <row r="61" spans="2:20" ht="21" thickTop="1" x14ac:dyDescent="0.3"/>
    <row r="62" spans="2:20" x14ac:dyDescent="0.3">
      <c r="T62" s="202"/>
    </row>
  </sheetData>
  <mergeCells count="30">
    <mergeCell ref="B46:G46"/>
    <mergeCell ref="B47:G47"/>
    <mergeCell ref="B49:G49"/>
    <mergeCell ref="B50:G50"/>
    <mergeCell ref="B57:G57"/>
    <mergeCell ref="B58:G58"/>
    <mergeCell ref="B59:G59"/>
    <mergeCell ref="K43:P43"/>
    <mergeCell ref="K46:P46"/>
    <mergeCell ref="K47:P47"/>
    <mergeCell ref="K50:P50"/>
    <mergeCell ref="K51:P51"/>
    <mergeCell ref="B51:G51"/>
    <mergeCell ref="B52:G52"/>
    <mergeCell ref="B53:G53"/>
    <mergeCell ref="B54:G54"/>
    <mergeCell ref="B55:G55"/>
    <mergeCell ref="B56:G56"/>
    <mergeCell ref="B43:G43"/>
    <mergeCell ref="B45:G45"/>
    <mergeCell ref="K58:P58"/>
    <mergeCell ref="K59:P59"/>
    <mergeCell ref="K44:P44"/>
    <mergeCell ref="K48:P48"/>
    <mergeCell ref="K52:P52"/>
    <mergeCell ref="K53:P53"/>
    <mergeCell ref="K54:P54"/>
    <mergeCell ref="K55:P55"/>
    <mergeCell ref="K56:P56"/>
    <mergeCell ref="K57:P57"/>
  </mergeCells>
  <pageMargins left="0.63" right="0.38" top="0.79" bottom="0.22" header="0.3" footer="0.2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6" workbookViewId="0">
      <selection activeCell="A41" sqref="A41"/>
    </sheetView>
  </sheetViews>
  <sheetFormatPr defaultRowHeight="21.75" x14ac:dyDescent="0.5"/>
  <cols>
    <col min="1" max="1" width="2.7109375" style="225" customWidth="1"/>
    <col min="2" max="2" width="36.5703125" style="225" customWidth="1"/>
    <col min="3" max="4" width="17.28515625" style="225" customWidth="1"/>
    <col min="5" max="5" width="3.42578125" style="225" customWidth="1"/>
    <col min="6" max="6" width="16.28515625" style="225" customWidth="1"/>
    <col min="7" max="7" width="10.7109375" style="225" bestFit="1" customWidth="1"/>
    <col min="8" max="9" width="9.140625" style="225"/>
    <col min="10" max="10" width="13.42578125" style="225" bestFit="1" customWidth="1"/>
    <col min="11" max="256" width="9.140625" style="225"/>
    <col min="257" max="257" width="6" style="225" customWidth="1"/>
    <col min="258" max="258" width="37.5703125" style="225" customWidth="1"/>
    <col min="259" max="260" width="17" style="225" customWidth="1"/>
    <col min="261" max="261" width="5.140625" style="225" customWidth="1"/>
    <col min="262" max="262" width="17" style="225" customWidth="1"/>
    <col min="263" max="512" width="9.140625" style="225"/>
    <col min="513" max="513" width="6" style="225" customWidth="1"/>
    <col min="514" max="514" width="37.5703125" style="225" customWidth="1"/>
    <col min="515" max="516" width="17" style="225" customWidth="1"/>
    <col min="517" max="517" width="5.140625" style="225" customWidth="1"/>
    <col min="518" max="518" width="17" style="225" customWidth="1"/>
    <col min="519" max="768" width="9.140625" style="225"/>
    <col min="769" max="769" width="6" style="225" customWidth="1"/>
    <col min="770" max="770" width="37.5703125" style="225" customWidth="1"/>
    <col min="771" max="772" width="17" style="225" customWidth="1"/>
    <col min="773" max="773" width="5.140625" style="225" customWidth="1"/>
    <col min="774" max="774" width="17" style="225" customWidth="1"/>
    <col min="775" max="1024" width="9.140625" style="225"/>
    <col min="1025" max="1025" width="6" style="225" customWidth="1"/>
    <col min="1026" max="1026" width="37.5703125" style="225" customWidth="1"/>
    <col min="1027" max="1028" width="17" style="225" customWidth="1"/>
    <col min="1029" max="1029" width="5.140625" style="225" customWidth="1"/>
    <col min="1030" max="1030" width="17" style="225" customWidth="1"/>
    <col min="1031" max="1280" width="9.140625" style="225"/>
    <col min="1281" max="1281" width="6" style="225" customWidth="1"/>
    <col min="1282" max="1282" width="37.5703125" style="225" customWidth="1"/>
    <col min="1283" max="1284" width="17" style="225" customWidth="1"/>
    <col min="1285" max="1285" width="5.140625" style="225" customWidth="1"/>
    <col min="1286" max="1286" width="17" style="225" customWidth="1"/>
    <col min="1287" max="1536" width="9.140625" style="225"/>
    <col min="1537" max="1537" width="6" style="225" customWidth="1"/>
    <col min="1538" max="1538" width="37.5703125" style="225" customWidth="1"/>
    <col min="1539" max="1540" width="17" style="225" customWidth="1"/>
    <col min="1541" max="1541" width="5.140625" style="225" customWidth="1"/>
    <col min="1542" max="1542" width="17" style="225" customWidth="1"/>
    <col min="1543" max="1792" width="9.140625" style="225"/>
    <col min="1793" max="1793" width="6" style="225" customWidth="1"/>
    <col min="1794" max="1794" width="37.5703125" style="225" customWidth="1"/>
    <col min="1795" max="1796" width="17" style="225" customWidth="1"/>
    <col min="1797" max="1797" width="5.140625" style="225" customWidth="1"/>
    <col min="1798" max="1798" width="17" style="225" customWidth="1"/>
    <col min="1799" max="2048" width="9.140625" style="225"/>
    <col min="2049" max="2049" width="6" style="225" customWidth="1"/>
    <col min="2050" max="2050" width="37.5703125" style="225" customWidth="1"/>
    <col min="2051" max="2052" width="17" style="225" customWidth="1"/>
    <col min="2053" max="2053" width="5.140625" style="225" customWidth="1"/>
    <col min="2054" max="2054" width="17" style="225" customWidth="1"/>
    <col min="2055" max="2304" width="9.140625" style="225"/>
    <col min="2305" max="2305" width="6" style="225" customWidth="1"/>
    <col min="2306" max="2306" width="37.5703125" style="225" customWidth="1"/>
    <col min="2307" max="2308" width="17" style="225" customWidth="1"/>
    <col min="2309" max="2309" width="5.140625" style="225" customWidth="1"/>
    <col min="2310" max="2310" width="17" style="225" customWidth="1"/>
    <col min="2311" max="2560" width="9.140625" style="225"/>
    <col min="2561" max="2561" width="6" style="225" customWidth="1"/>
    <col min="2562" max="2562" width="37.5703125" style="225" customWidth="1"/>
    <col min="2563" max="2564" width="17" style="225" customWidth="1"/>
    <col min="2565" max="2565" width="5.140625" style="225" customWidth="1"/>
    <col min="2566" max="2566" width="17" style="225" customWidth="1"/>
    <col min="2567" max="2816" width="9.140625" style="225"/>
    <col min="2817" max="2817" width="6" style="225" customWidth="1"/>
    <col min="2818" max="2818" width="37.5703125" style="225" customWidth="1"/>
    <col min="2819" max="2820" width="17" style="225" customWidth="1"/>
    <col min="2821" max="2821" width="5.140625" style="225" customWidth="1"/>
    <col min="2822" max="2822" width="17" style="225" customWidth="1"/>
    <col min="2823" max="3072" width="9.140625" style="225"/>
    <col min="3073" max="3073" width="6" style="225" customWidth="1"/>
    <col min="3074" max="3074" width="37.5703125" style="225" customWidth="1"/>
    <col min="3075" max="3076" width="17" style="225" customWidth="1"/>
    <col min="3077" max="3077" width="5.140625" style="225" customWidth="1"/>
    <col min="3078" max="3078" width="17" style="225" customWidth="1"/>
    <col min="3079" max="3328" width="9.140625" style="225"/>
    <col min="3329" max="3329" width="6" style="225" customWidth="1"/>
    <col min="3330" max="3330" width="37.5703125" style="225" customWidth="1"/>
    <col min="3331" max="3332" width="17" style="225" customWidth="1"/>
    <col min="3333" max="3333" width="5.140625" style="225" customWidth="1"/>
    <col min="3334" max="3334" width="17" style="225" customWidth="1"/>
    <col min="3335" max="3584" width="9.140625" style="225"/>
    <col min="3585" max="3585" width="6" style="225" customWidth="1"/>
    <col min="3586" max="3586" width="37.5703125" style="225" customWidth="1"/>
    <col min="3587" max="3588" width="17" style="225" customWidth="1"/>
    <col min="3589" max="3589" width="5.140625" style="225" customWidth="1"/>
    <col min="3590" max="3590" width="17" style="225" customWidth="1"/>
    <col min="3591" max="3840" width="9.140625" style="225"/>
    <col min="3841" max="3841" width="6" style="225" customWidth="1"/>
    <col min="3842" max="3842" width="37.5703125" style="225" customWidth="1"/>
    <col min="3843" max="3844" width="17" style="225" customWidth="1"/>
    <col min="3845" max="3845" width="5.140625" style="225" customWidth="1"/>
    <col min="3846" max="3846" width="17" style="225" customWidth="1"/>
    <col min="3847" max="4096" width="9.140625" style="225"/>
    <col min="4097" max="4097" width="6" style="225" customWidth="1"/>
    <col min="4098" max="4098" width="37.5703125" style="225" customWidth="1"/>
    <col min="4099" max="4100" width="17" style="225" customWidth="1"/>
    <col min="4101" max="4101" width="5.140625" style="225" customWidth="1"/>
    <col min="4102" max="4102" width="17" style="225" customWidth="1"/>
    <col min="4103" max="4352" width="9.140625" style="225"/>
    <col min="4353" max="4353" width="6" style="225" customWidth="1"/>
    <col min="4354" max="4354" width="37.5703125" style="225" customWidth="1"/>
    <col min="4355" max="4356" width="17" style="225" customWidth="1"/>
    <col min="4357" max="4357" width="5.140625" style="225" customWidth="1"/>
    <col min="4358" max="4358" width="17" style="225" customWidth="1"/>
    <col min="4359" max="4608" width="9.140625" style="225"/>
    <col min="4609" max="4609" width="6" style="225" customWidth="1"/>
    <col min="4610" max="4610" width="37.5703125" style="225" customWidth="1"/>
    <col min="4611" max="4612" width="17" style="225" customWidth="1"/>
    <col min="4613" max="4613" width="5.140625" style="225" customWidth="1"/>
    <col min="4614" max="4614" width="17" style="225" customWidth="1"/>
    <col min="4615" max="4864" width="9.140625" style="225"/>
    <col min="4865" max="4865" width="6" style="225" customWidth="1"/>
    <col min="4866" max="4866" width="37.5703125" style="225" customWidth="1"/>
    <col min="4867" max="4868" width="17" style="225" customWidth="1"/>
    <col min="4869" max="4869" width="5.140625" style="225" customWidth="1"/>
    <col min="4870" max="4870" width="17" style="225" customWidth="1"/>
    <col min="4871" max="5120" width="9.140625" style="225"/>
    <col min="5121" max="5121" width="6" style="225" customWidth="1"/>
    <col min="5122" max="5122" width="37.5703125" style="225" customWidth="1"/>
    <col min="5123" max="5124" width="17" style="225" customWidth="1"/>
    <col min="5125" max="5125" width="5.140625" style="225" customWidth="1"/>
    <col min="5126" max="5126" width="17" style="225" customWidth="1"/>
    <col min="5127" max="5376" width="9.140625" style="225"/>
    <col min="5377" max="5377" width="6" style="225" customWidth="1"/>
    <col min="5378" max="5378" width="37.5703125" style="225" customWidth="1"/>
    <col min="5379" max="5380" width="17" style="225" customWidth="1"/>
    <col min="5381" max="5381" width="5.140625" style="225" customWidth="1"/>
    <col min="5382" max="5382" width="17" style="225" customWidth="1"/>
    <col min="5383" max="5632" width="9.140625" style="225"/>
    <col min="5633" max="5633" width="6" style="225" customWidth="1"/>
    <col min="5634" max="5634" width="37.5703125" style="225" customWidth="1"/>
    <col min="5635" max="5636" width="17" style="225" customWidth="1"/>
    <col min="5637" max="5637" width="5.140625" style="225" customWidth="1"/>
    <col min="5638" max="5638" width="17" style="225" customWidth="1"/>
    <col min="5639" max="5888" width="9.140625" style="225"/>
    <col min="5889" max="5889" width="6" style="225" customWidth="1"/>
    <col min="5890" max="5890" width="37.5703125" style="225" customWidth="1"/>
    <col min="5891" max="5892" width="17" style="225" customWidth="1"/>
    <col min="5893" max="5893" width="5.140625" style="225" customWidth="1"/>
    <col min="5894" max="5894" width="17" style="225" customWidth="1"/>
    <col min="5895" max="6144" width="9.140625" style="225"/>
    <col min="6145" max="6145" width="6" style="225" customWidth="1"/>
    <col min="6146" max="6146" width="37.5703125" style="225" customWidth="1"/>
    <col min="6147" max="6148" width="17" style="225" customWidth="1"/>
    <col min="6149" max="6149" width="5.140625" style="225" customWidth="1"/>
    <col min="6150" max="6150" width="17" style="225" customWidth="1"/>
    <col min="6151" max="6400" width="9.140625" style="225"/>
    <col min="6401" max="6401" width="6" style="225" customWidth="1"/>
    <col min="6402" max="6402" width="37.5703125" style="225" customWidth="1"/>
    <col min="6403" max="6404" width="17" style="225" customWidth="1"/>
    <col min="6405" max="6405" width="5.140625" style="225" customWidth="1"/>
    <col min="6406" max="6406" width="17" style="225" customWidth="1"/>
    <col min="6407" max="6656" width="9.140625" style="225"/>
    <col min="6657" max="6657" width="6" style="225" customWidth="1"/>
    <col min="6658" max="6658" width="37.5703125" style="225" customWidth="1"/>
    <col min="6659" max="6660" width="17" style="225" customWidth="1"/>
    <col min="6661" max="6661" width="5.140625" style="225" customWidth="1"/>
    <col min="6662" max="6662" width="17" style="225" customWidth="1"/>
    <col min="6663" max="6912" width="9.140625" style="225"/>
    <col min="6913" max="6913" width="6" style="225" customWidth="1"/>
    <col min="6914" max="6914" width="37.5703125" style="225" customWidth="1"/>
    <col min="6915" max="6916" width="17" style="225" customWidth="1"/>
    <col min="6917" max="6917" width="5.140625" style="225" customWidth="1"/>
    <col min="6918" max="6918" width="17" style="225" customWidth="1"/>
    <col min="6919" max="7168" width="9.140625" style="225"/>
    <col min="7169" max="7169" width="6" style="225" customWidth="1"/>
    <col min="7170" max="7170" width="37.5703125" style="225" customWidth="1"/>
    <col min="7171" max="7172" width="17" style="225" customWidth="1"/>
    <col min="7173" max="7173" width="5.140625" style="225" customWidth="1"/>
    <col min="7174" max="7174" width="17" style="225" customWidth="1"/>
    <col min="7175" max="7424" width="9.140625" style="225"/>
    <col min="7425" max="7425" width="6" style="225" customWidth="1"/>
    <col min="7426" max="7426" width="37.5703125" style="225" customWidth="1"/>
    <col min="7427" max="7428" width="17" style="225" customWidth="1"/>
    <col min="7429" max="7429" width="5.140625" style="225" customWidth="1"/>
    <col min="7430" max="7430" width="17" style="225" customWidth="1"/>
    <col min="7431" max="7680" width="9.140625" style="225"/>
    <col min="7681" max="7681" width="6" style="225" customWidth="1"/>
    <col min="7682" max="7682" width="37.5703125" style="225" customWidth="1"/>
    <col min="7683" max="7684" width="17" style="225" customWidth="1"/>
    <col min="7685" max="7685" width="5.140625" style="225" customWidth="1"/>
    <col min="7686" max="7686" width="17" style="225" customWidth="1"/>
    <col min="7687" max="7936" width="9.140625" style="225"/>
    <col min="7937" max="7937" width="6" style="225" customWidth="1"/>
    <col min="7938" max="7938" width="37.5703125" style="225" customWidth="1"/>
    <col min="7939" max="7940" width="17" style="225" customWidth="1"/>
    <col min="7941" max="7941" width="5.140625" style="225" customWidth="1"/>
    <col min="7942" max="7942" width="17" style="225" customWidth="1"/>
    <col min="7943" max="8192" width="9.140625" style="225"/>
    <col min="8193" max="8193" width="6" style="225" customWidth="1"/>
    <col min="8194" max="8194" width="37.5703125" style="225" customWidth="1"/>
    <col min="8195" max="8196" width="17" style="225" customWidth="1"/>
    <col min="8197" max="8197" width="5.140625" style="225" customWidth="1"/>
    <col min="8198" max="8198" width="17" style="225" customWidth="1"/>
    <col min="8199" max="8448" width="9.140625" style="225"/>
    <col min="8449" max="8449" width="6" style="225" customWidth="1"/>
    <col min="8450" max="8450" width="37.5703125" style="225" customWidth="1"/>
    <col min="8451" max="8452" width="17" style="225" customWidth="1"/>
    <col min="8453" max="8453" width="5.140625" style="225" customWidth="1"/>
    <col min="8454" max="8454" width="17" style="225" customWidth="1"/>
    <col min="8455" max="8704" width="9.140625" style="225"/>
    <col min="8705" max="8705" width="6" style="225" customWidth="1"/>
    <col min="8706" max="8706" width="37.5703125" style="225" customWidth="1"/>
    <col min="8707" max="8708" width="17" style="225" customWidth="1"/>
    <col min="8709" max="8709" width="5.140625" style="225" customWidth="1"/>
    <col min="8710" max="8710" width="17" style="225" customWidth="1"/>
    <col min="8711" max="8960" width="9.140625" style="225"/>
    <col min="8961" max="8961" width="6" style="225" customWidth="1"/>
    <col min="8962" max="8962" width="37.5703125" style="225" customWidth="1"/>
    <col min="8963" max="8964" width="17" style="225" customWidth="1"/>
    <col min="8965" max="8965" width="5.140625" style="225" customWidth="1"/>
    <col min="8966" max="8966" width="17" style="225" customWidth="1"/>
    <col min="8967" max="9216" width="9.140625" style="225"/>
    <col min="9217" max="9217" width="6" style="225" customWidth="1"/>
    <col min="9218" max="9218" width="37.5703125" style="225" customWidth="1"/>
    <col min="9219" max="9220" width="17" style="225" customWidth="1"/>
    <col min="9221" max="9221" width="5.140625" style="225" customWidth="1"/>
    <col min="9222" max="9222" width="17" style="225" customWidth="1"/>
    <col min="9223" max="9472" width="9.140625" style="225"/>
    <col min="9473" max="9473" width="6" style="225" customWidth="1"/>
    <col min="9474" max="9474" width="37.5703125" style="225" customWidth="1"/>
    <col min="9475" max="9476" width="17" style="225" customWidth="1"/>
    <col min="9477" max="9477" width="5.140625" style="225" customWidth="1"/>
    <col min="9478" max="9478" width="17" style="225" customWidth="1"/>
    <col min="9479" max="9728" width="9.140625" style="225"/>
    <col min="9729" max="9729" width="6" style="225" customWidth="1"/>
    <col min="9730" max="9730" width="37.5703125" style="225" customWidth="1"/>
    <col min="9731" max="9732" width="17" style="225" customWidth="1"/>
    <col min="9733" max="9733" width="5.140625" style="225" customWidth="1"/>
    <col min="9734" max="9734" width="17" style="225" customWidth="1"/>
    <col min="9735" max="9984" width="9.140625" style="225"/>
    <col min="9985" max="9985" width="6" style="225" customWidth="1"/>
    <col min="9986" max="9986" width="37.5703125" style="225" customWidth="1"/>
    <col min="9987" max="9988" width="17" style="225" customWidth="1"/>
    <col min="9989" max="9989" width="5.140625" style="225" customWidth="1"/>
    <col min="9990" max="9990" width="17" style="225" customWidth="1"/>
    <col min="9991" max="10240" width="9.140625" style="225"/>
    <col min="10241" max="10241" width="6" style="225" customWidth="1"/>
    <col min="10242" max="10242" width="37.5703125" style="225" customWidth="1"/>
    <col min="10243" max="10244" width="17" style="225" customWidth="1"/>
    <col min="10245" max="10245" width="5.140625" style="225" customWidth="1"/>
    <col min="10246" max="10246" width="17" style="225" customWidth="1"/>
    <col min="10247" max="10496" width="9.140625" style="225"/>
    <col min="10497" max="10497" width="6" style="225" customWidth="1"/>
    <col min="10498" max="10498" width="37.5703125" style="225" customWidth="1"/>
    <col min="10499" max="10500" width="17" style="225" customWidth="1"/>
    <col min="10501" max="10501" width="5.140625" style="225" customWidth="1"/>
    <col min="10502" max="10502" width="17" style="225" customWidth="1"/>
    <col min="10503" max="10752" width="9.140625" style="225"/>
    <col min="10753" max="10753" width="6" style="225" customWidth="1"/>
    <col min="10754" max="10754" width="37.5703125" style="225" customWidth="1"/>
    <col min="10755" max="10756" width="17" style="225" customWidth="1"/>
    <col min="10757" max="10757" width="5.140625" style="225" customWidth="1"/>
    <col min="10758" max="10758" width="17" style="225" customWidth="1"/>
    <col min="10759" max="11008" width="9.140625" style="225"/>
    <col min="11009" max="11009" width="6" style="225" customWidth="1"/>
    <col min="11010" max="11010" width="37.5703125" style="225" customWidth="1"/>
    <col min="11011" max="11012" width="17" style="225" customWidth="1"/>
    <col min="11013" max="11013" width="5.140625" style="225" customWidth="1"/>
    <col min="11014" max="11014" width="17" style="225" customWidth="1"/>
    <col min="11015" max="11264" width="9.140625" style="225"/>
    <col min="11265" max="11265" width="6" style="225" customWidth="1"/>
    <col min="11266" max="11266" width="37.5703125" style="225" customWidth="1"/>
    <col min="11267" max="11268" width="17" style="225" customWidth="1"/>
    <col min="11269" max="11269" width="5.140625" style="225" customWidth="1"/>
    <col min="11270" max="11270" width="17" style="225" customWidth="1"/>
    <col min="11271" max="11520" width="9.140625" style="225"/>
    <col min="11521" max="11521" width="6" style="225" customWidth="1"/>
    <col min="11522" max="11522" width="37.5703125" style="225" customWidth="1"/>
    <col min="11523" max="11524" width="17" style="225" customWidth="1"/>
    <col min="11525" max="11525" width="5.140625" style="225" customWidth="1"/>
    <col min="11526" max="11526" width="17" style="225" customWidth="1"/>
    <col min="11527" max="11776" width="9.140625" style="225"/>
    <col min="11777" max="11777" width="6" style="225" customWidth="1"/>
    <col min="11778" max="11778" width="37.5703125" style="225" customWidth="1"/>
    <col min="11779" max="11780" width="17" style="225" customWidth="1"/>
    <col min="11781" max="11781" width="5.140625" style="225" customWidth="1"/>
    <col min="11782" max="11782" width="17" style="225" customWidth="1"/>
    <col min="11783" max="12032" width="9.140625" style="225"/>
    <col min="12033" max="12033" width="6" style="225" customWidth="1"/>
    <col min="12034" max="12034" width="37.5703125" style="225" customWidth="1"/>
    <col min="12035" max="12036" width="17" style="225" customWidth="1"/>
    <col min="12037" max="12037" width="5.140625" style="225" customWidth="1"/>
    <col min="12038" max="12038" width="17" style="225" customWidth="1"/>
    <col min="12039" max="12288" width="9.140625" style="225"/>
    <col min="12289" max="12289" width="6" style="225" customWidth="1"/>
    <col min="12290" max="12290" width="37.5703125" style="225" customWidth="1"/>
    <col min="12291" max="12292" width="17" style="225" customWidth="1"/>
    <col min="12293" max="12293" width="5.140625" style="225" customWidth="1"/>
    <col min="12294" max="12294" width="17" style="225" customWidth="1"/>
    <col min="12295" max="12544" width="9.140625" style="225"/>
    <col min="12545" max="12545" width="6" style="225" customWidth="1"/>
    <col min="12546" max="12546" width="37.5703125" style="225" customWidth="1"/>
    <col min="12547" max="12548" width="17" style="225" customWidth="1"/>
    <col min="12549" max="12549" width="5.140625" style="225" customWidth="1"/>
    <col min="12550" max="12550" width="17" style="225" customWidth="1"/>
    <col min="12551" max="12800" width="9.140625" style="225"/>
    <col min="12801" max="12801" width="6" style="225" customWidth="1"/>
    <col min="12802" max="12802" width="37.5703125" style="225" customWidth="1"/>
    <col min="12803" max="12804" width="17" style="225" customWidth="1"/>
    <col min="12805" max="12805" width="5.140625" style="225" customWidth="1"/>
    <col min="12806" max="12806" width="17" style="225" customWidth="1"/>
    <col min="12807" max="13056" width="9.140625" style="225"/>
    <col min="13057" max="13057" width="6" style="225" customWidth="1"/>
    <col min="13058" max="13058" width="37.5703125" style="225" customWidth="1"/>
    <col min="13059" max="13060" width="17" style="225" customWidth="1"/>
    <col min="13061" max="13061" width="5.140625" style="225" customWidth="1"/>
    <col min="13062" max="13062" width="17" style="225" customWidth="1"/>
    <col min="13063" max="13312" width="9.140625" style="225"/>
    <col min="13313" max="13313" width="6" style="225" customWidth="1"/>
    <col min="13314" max="13314" width="37.5703125" style="225" customWidth="1"/>
    <col min="13315" max="13316" width="17" style="225" customWidth="1"/>
    <col min="13317" max="13317" width="5.140625" style="225" customWidth="1"/>
    <col min="13318" max="13318" width="17" style="225" customWidth="1"/>
    <col min="13319" max="13568" width="9.140625" style="225"/>
    <col min="13569" max="13569" width="6" style="225" customWidth="1"/>
    <col min="13570" max="13570" width="37.5703125" style="225" customWidth="1"/>
    <col min="13571" max="13572" width="17" style="225" customWidth="1"/>
    <col min="13573" max="13573" width="5.140625" style="225" customWidth="1"/>
    <col min="13574" max="13574" width="17" style="225" customWidth="1"/>
    <col min="13575" max="13824" width="9.140625" style="225"/>
    <col min="13825" max="13825" width="6" style="225" customWidth="1"/>
    <col min="13826" max="13826" width="37.5703125" style="225" customWidth="1"/>
    <col min="13827" max="13828" width="17" style="225" customWidth="1"/>
    <col min="13829" max="13829" width="5.140625" style="225" customWidth="1"/>
    <col min="13830" max="13830" width="17" style="225" customWidth="1"/>
    <col min="13831" max="14080" width="9.140625" style="225"/>
    <col min="14081" max="14081" width="6" style="225" customWidth="1"/>
    <col min="14082" max="14082" width="37.5703125" style="225" customWidth="1"/>
    <col min="14083" max="14084" width="17" style="225" customWidth="1"/>
    <col min="14085" max="14085" width="5.140625" style="225" customWidth="1"/>
    <col min="14086" max="14086" width="17" style="225" customWidth="1"/>
    <col min="14087" max="14336" width="9.140625" style="225"/>
    <col min="14337" max="14337" width="6" style="225" customWidth="1"/>
    <col min="14338" max="14338" width="37.5703125" style="225" customWidth="1"/>
    <col min="14339" max="14340" width="17" style="225" customWidth="1"/>
    <col min="14341" max="14341" width="5.140625" style="225" customWidth="1"/>
    <col min="14342" max="14342" width="17" style="225" customWidth="1"/>
    <col min="14343" max="14592" width="9.140625" style="225"/>
    <col min="14593" max="14593" width="6" style="225" customWidth="1"/>
    <col min="14594" max="14594" width="37.5703125" style="225" customWidth="1"/>
    <col min="14595" max="14596" width="17" style="225" customWidth="1"/>
    <col min="14597" max="14597" width="5.140625" style="225" customWidth="1"/>
    <col min="14598" max="14598" width="17" style="225" customWidth="1"/>
    <col min="14599" max="14848" width="9.140625" style="225"/>
    <col min="14849" max="14849" width="6" style="225" customWidth="1"/>
    <col min="14850" max="14850" width="37.5703125" style="225" customWidth="1"/>
    <col min="14851" max="14852" width="17" style="225" customWidth="1"/>
    <col min="14853" max="14853" width="5.140625" style="225" customWidth="1"/>
    <col min="14854" max="14854" width="17" style="225" customWidth="1"/>
    <col min="14855" max="15104" width="9.140625" style="225"/>
    <col min="15105" max="15105" width="6" style="225" customWidth="1"/>
    <col min="15106" max="15106" width="37.5703125" style="225" customWidth="1"/>
    <col min="15107" max="15108" width="17" style="225" customWidth="1"/>
    <col min="15109" max="15109" width="5.140625" style="225" customWidth="1"/>
    <col min="15110" max="15110" width="17" style="225" customWidth="1"/>
    <col min="15111" max="15360" width="9.140625" style="225"/>
    <col min="15361" max="15361" width="6" style="225" customWidth="1"/>
    <col min="15362" max="15362" width="37.5703125" style="225" customWidth="1"/>
    <col min="15363" max="15364" width="17" style="225" customWidth="1"/>
    <col min="15365" max="15365" width="5.140625" style="225" customWidth="1"/>
    <col min="15366" max="15366" width="17" style="225" customWidth="1"/>
    <col min="15367" max="15616" width="9.140625" style="225"/>
    <col min="15617" max="15617" width="6" style="225" customWidth="1"/>
    <col min="15618" max="15618" width="37.5703125" style="225" customWidth="1"/>
    <col min="15619" max="15620" width="17" style="225" customWidth="1"/>
    <col min="15621" max="15621" width="5.140625" style="225" customWidth="1"/>
    <col min="15622" max="15622" width="17" style="225" customWidth="1"/>
    <col min="15623" max="15872" width="9.140625" style="225"/>
    <col min="15873" max="15873" width="6" style="225" customWidth="1"/>
    <col min="15874" max="15874" width="37.5703125" style="225" customWidth="1"/>
    <col min="15875" max="15876" width="17" style="225" customWidth="1"/>
    <col min="15877" max="15877" width="5.140625" style="225" customWidth="1"/>
    <col min="15878" max="15878" width="17" style="225" customWidth="1"/>
    <col min="15879" max="16128" width="9.140625" style="225"/>
    <col min="16129" max="16129" width="6" style="225" customWidth="1"/>
    <col min="16130" max="16130" width="37.5703125" style="225" customWidth="1"/>
    <col min="16131" max="16132" width="17" style="225" customWidth="1"/>
    <col min="16133" max="16133" width="5.140625" style="225" customWidth="1"/>
    <col min="16134" max="16134" width="17" style="225" customWidth="1"/>
    <col min="16135" max="16384" width="9.140625" style="225"/>
  </cols>
  <sheetData>
    <row r="1" spans="1:6" ht="24" x14ac:dyDescent="0.55000000000000004">
      <c r="A1" s="299" t="s">
        <v>411</v>
      </c>
      <c r="B1" s="299"/>
      <c r="C1" s="299"/>
      <c r="D1" s="299"/>
      <c r="E1" s="299"/>
      <c r="F1" s="299"/>
    </row>
    <row r="2" spans="1:6" ht="24" x14ac:dyDescent="0.55000000000000004">
      <c r="A2" s="299" t="s">
        <v>412</v>
      </c>
      <c r="B2" s="299"/>
      <c r="C2" s="299"/>
      <c r="D2" s="299"/>
      <c r="E2" s="299"/>
      <c r="F2" s="299"/>
    </row>
    <row r="3" spans="1:6" ht="24" x14ac:dyDescent="0.55000000000000004">
      <c r="A3" s="299" t="s">
        <v>413</v>
      </c>
      <c r="B3" s="299"/>
      <c r="C3" s="299"/>
      <c r="D3" s="299"/>
      <c r="E3" s="299"/>
      <c r="F3" s="299"/>
    </row>
    <row r="4" spans="1:6" s="229" customFormat="1" ht="18" customHeight="1" x14ac:dyDescent="0.5">
      <c r="A4" s="226"/>
      <c r="B4" s="226"/>
      <c r="C4" s="227" t="s">
        <v>178</v>
      </c>
      <c r="D4" s="227" t="s">
        <v>414</v>
      </c>
      <c r="E4" s="228" t="s">
        <v>415</v>
      </c>
      <c r="F4" s="227" t="s">
        <v>416</v>
      </c>
    </row>
    <row r="5" spans="1:6" s="229" customFormat="1" ht="18" customHeight="1" x14ac:dyDescent="0.5">
      <c r="A5" s="230"/>
      <c r="B5" s="230"/>
      <c r="C5" s="231"/>
      <c r="D5" s="231"/>
      <c r="E5" s="232" t="s">
        <v>417</v>
      </c>
      <c r="F5" s="231" t="s">
        <v>418</v>
      </c>
    </row>
    <row r="6" spans="1:6" s="229" customFormat="1" ht="18.75" customHeight="1" x14ac:dyDescent="0.5">
      <c r="A6" s="233" t="s">
        <v>419</v>
      </c>
      <c r="B6" s="233"/>
      <c r="C6" s="234"/>
      <c r="D6" s="234"/>
      <c r="E6" s="235"/>
      <c r="F6" s="234"/>
    </row>
    <row r="7" spans="1:6" s="229" customFormat="1" ht="18" customHeight="1" x14ac:dyDescent="0.5">
      <c r="A7" s="233" t="s">
        <v>420</v>
      </c>
      <c r="B7" s="233"/>
      <c r="C7" s="234"/>
      <c r="D7" s="234"/>
      <c r="E7" s="235"/>
      <c r="F7" s="234"/>
    </row>
    <row r="8" spans="1:6" s="229" customFormat="1" ht="18" customHeight="1" x14ac:dyDescent="0.5">
      <c r="A8" s="233"/>
      <c r="B8" s="233" t="s">
        <v>197</v>
      </c>
      <c r="C8" s="236">
        <f>[1]งบแสดงผลการดำเนินงาน!C20</f>
        <v>860000</v>
      </c>
      <c r="D8" s="236">
        <f>[1]งบแสดงผลการดำเนินงาน!D20</f>
        <v>961803.90000000014</v>
      </c>
      <c r="E8" s="237" t="s">
        <v>415</v>
      </c>
      <c r="F8" s="236">
        <f>D8-C8</f>
        <v>101803.90000000014</v>
      </c>
    </row>
    <row r="9" spans="1:6" s="229" customFormat="1" ht="18" customHeight="1" x14ac:dyDescent="0.5">
      <c r="A9" s="233"/>
      <c r="B9" s="233" t="s">
        <v>198</v>
      </c>
      <c r="C9" s="236">
        <f>[1]งบแสดงผลการดำเนินงาน!C21</f>
        <v>496500</v>
      </c>
      <c r="D9" s="236">
        <f>[1]งบแสดงผลการดำเนินงาน!D21</f>
        <v>553439.90000000014</v>
      </c>
      <c r="E9" s="237" t="s">
        <v>415</v>
      </c>
      <c r="F9" s="236">
        <f>D9-C9</f>
        <v>56939.90000000014</v>
      </c>
    </row>
    <row r="10" spans="1:6" s="229" customFormat="1" ht="18" customHeight="1" x14ac:dyDescent="0.5">
      <c r="A10" s="233"/>
      <c r="B10" s="233" t="s">
        <v>199</v>
      </c>
      <c r="C10" s="236">
        <f>[1]งบแสดงผลการดำเนินงาน!C22</f>
        <v>350000</v>
      </c>
      <c r="D10" s="236">
        <f>[1]งบแสดงผลการดำเนินงาน!D22</f>
        <v>390132.24</v>
      </c>
      <c r="E10" s="237" t="s">
        <v>415</v>
      </c>
      <c r="F10" s="236">
        <f>D10-C10</f>
        <v>40132.239999999991</v>
      </c>
    </row>
    <row r="11" spans="1:6" s="229" customFormat="1" ht="18" customHeight="1" x14ac:dyDescent="0.5">
      <c r="A11" s="233"/>
      <c r="B11" s="233" t="s">
        <v>201</v>
      </c>
      <c r="C11" s="236">
        <f>[1]งบแสดงผลการดำเนินงาน!C24</f>
        <v>10000</v>
      </c>
      <c r="D11" s="236">
        <f>[1]งบแสดงผลการดำเนินงาน!D24</f>
        <v>79263</v>
      </c>
      <c r="E11" s="237" t="s">
        <v>415</v>
      </c>
      <c r="F11" s="236">
        <f>D11-C11</f>
        <v>69263</v>
      </c>
    </row>
    <row r="12" spans="1:6" s="229" customFormat="1" ht="18" customHeight="1" x14ac:dyDescent="0.5">
      <c r="A12" s="233"/>
      <c r="B12" s="238" t="s">
        <v>421</v>
      </c>
      <c r="C12" s="236">
        <f>[1]งบแสดงผลการดำเนินงาน!C26</f>
        <v>19850000</v>
      </c>
      <c r="D12" s="236">
        <f>[1]งบแสดงผลการดำเนินงาน!D26</f>
        <v>18213514.57</v>
      </c>
      <c r="E12" s="237" t="s">
        <v>417</v>
      </c>
      <c r="F12" s="236">
        <f>C12-D12</f>
        <v>1636485.4299999997</v>
      </c>
    </row>
    <row r="13" spans="1:6" s="229" customFormat="1" ht="18" customHeight="1" x14ac:dyDescent="0.5">
      <c r="A13" s="233"/>
      <c r="B13" s="233" t="s">
        <v>422</v>
      </c>
      <c r="C13" s="236">
        <f>[1]งบแสดงผลการดำเนินงาน!C27</f>
        <v>7500000</v>
      </c>
      <c r="D13" s="236">
        <f>[1]งบแสดงผลการดำเนินงาน!D27</f>
        <v>7909089</v>
      </c>
      <c r="E13" s="237" t="s">
        <v>415</v>
      </c>
      <c r="F13" s="236">
        <f>D13-C13</f>
        <v>409089</v>
      </c>
    </row>
    <row r="14" spans="1:6" s="229" customFormat="1" ht="18" customHeight="1" x14ac:dyDescent="0.5">
      <c r="A14" s="239" t="s">
        <v>423</v>
      </c>
      <c r="B14" s="230"/>
      <c r="C14" s="240">
        <f>SUM(C8:C13)</f>
        <v>29066500</v>
      </c>
      <c r="D14" s="240">
        <f>SUM(D8:D13)</f>
        <v>28107242.609999999</v>
      </c>
      <c r="E14" s="241" t="s">
        <v>417</v>
      </c>
      <c r="F14" s="242">
        <f>C14-D14</f>
        <v>959257.3900000006</v>
      </c>
    </row>
    <row r="15" spans="1:6" s="229" customFormat="1" ht="18" customHeight="1" x14ac:dyDescent="0.5">
      <c r="A15" s="233"/>
      <c r="B15" s="233" t="s">
        <v>424</v>
      </c>
      <c r="C15" s="243"/>
      <c r="D15" s="244">
        <f>'[1]รายละเอียดรายรับ-รายจ่าย'!B55</f>
        <v>1033517</v>
      </c>
      <c r="E15" s="243"/>
      <c r="F15" s="245"/>
    </row>
    <row r="16" spans="1:6" s="229" customFormat="1" ht="18" customHeight="1" x14ac:dyDescent="0.5">
      <c r="A16" s="233"/>
      <c r="B16" s="233" t="s">
        <v>425</v>
      </c>
      <c r="C16" s="243"/>
      <c r="D16" s="244">
        <f>'[1]รายละเอียดรายรับ-รายจ่าย'!B64+'[1]รายละเอียดรายรับ-รายจ่าย'!B71+2403322</f>
        <v>13596319</v>
      </c>
      <c r="E16" s="243"/>
      <c r="F16" s="245"/>
    </row>
    <row r="17" spans="1:10" s="229" customFormat="1" ht="18" customHeight="1" x14ac:dyDescent="0.5">
      <c r="A17" s="233"/>
      <c r="B17" s="233" t="s">
        <v>426</v>
      </c>
      <c r="C17" s="243"/>
      <c r="D17" s="246">
        <f>SUM(D14:D16)</f>
        <v>42737078.609999999</v>
      </c>
      <c r="E17" s="243"/>
      <c r="F17" s="245"/>
    </row>
    <row r="18" spans="1:10" s="229" customFormat="1" ht="18" customHeight="1" x14ac:dyDescent="0.5">
      <c r="A18" s="235"/>
      <c r="B18" s="235"/>
      <c r="C18" s="235"/>
      <c r="D18" s="235"/>
      <c r="E18" s="235"/>
      <c r="F18" s="235"/>
    </row>
    <row r="19" spans="1:10" s="229" customFormat="1" ht="18" customHeight="1" x14ac:dyDescent="0.5">
      <c r="A19" s="226"/>
      <c r="B19" s="226"/>
      <c r="C19" s="227" t="s">
        <v>178</v>
      </c>
      <c r="D19" s="227" t="s">
        <v>427</v>
      </c>
      <c r="E19" s="228" t="s">
        <v>415</v>
      </c>
      <c r="F19" s="227" t="s">
        <v>416</v>
      </c>
    </row>
    <row r="20" spans="1:10" s="229" customFormat="1" ht="18" customHeight="1" x14ac:dyDescent="0.5">
      <c r="A20" s="230"/>
      <c r="B20" s="230"/>
      <c r="C20" s="231"/>
      <c r="D20" s="231"/>
      <c r="E20" s="232" t="s">
        <v>417</v>
      </c>
      <c r="F20" s="231" t="s">
        <v>418</v>
      </c>
    </row>
    <row r="21" spans="1:10" s="229" customFormat="1" ht="18" customHeight="1" x14ac:dyDescent="0.5">
      <c r="A21" s="235" t="s">
        <v>428</v>
      </c>
      <c r="B21" s="235"/>
      <c r="C21" s="234"/>
      <c r="D21" s="234"/>
      <c r="E21" s="235"/>
      <c r="F21" s="234"/>
    </row>
    <row r="22" spans="1:10" s="229" customFormat="1" ht="18" customHeight="1" x14ac:dyDescent="0.5">
      <c r="A22" s="235"/>
      <c r="B22" s="235" t="s">
        <v>429</v>
      </c>
      <c r="C22" s="236">
        <f>[1]งบแสดงผลการดำเนินงาน!C6</f>
        <v>963220.41</v>
      </c>
      <c r="D22" s="236">
        <f>[1]งบแสดงผลการดำเนินงาน!D6</f>
        <v>884122.11</v>
      </c>
      <c r="E22" s="237" t="s">
        <v>417</v>
      </c>
      <c r="F22" s="236">
        <f t="shared" ref="F22:F28" si="0">C22-D22</f>
        <v>79098.300000000047</v>
      </c>
    </row>
    <row r="23" spans="1:10" s="229" customFormat="1" ht="18" customHeight="1" x14ac:dyDescent="0.5">
      <c r="A23" s="235"/>
      <c r="B23" s="235" t="s">
        <v>430</v>
      </c>
      <c r="C23" s="236">
        <f>[1]งบแสดงผลการดำเนินงาน!C7</f>
        <v>2756320</v>
      </c>
      <c r="D23" s="236">
        <f>[1]งบแสดงผลการดำเนินงาน!D7</f>
        <v>2624640</v>
      </c>
      <c r="E23" s="237" t="s">
        <v>417</v>
      </c>
      <c r="F23" s="236">
        <f t="shared" si="0"/>
        <v>131680</v>
      </c>
    </row>
    <row r="24" spans="1:10" s="229" customFormat="1" ht="18" customHeight="1" x14ac:dyDescent="0.5">
      <c r="A24" s="235"/>
      <c r="B24" s="235" t="s">
        <v>431</v>
      </c>
      <c r="C24" s="236">
        <f>[1]งบแสดงผลการดำเนินงาน!C8</f>
        <v>7654560</v>
      </c>
      <c r="D24" s="236">
        <f>[1]งบแสดงผลการดำเนินงาน!D8</f>
        <v>6638372</v>
      </c>
      <c r="E24" s="237" t="s">
        <v>417</v>
      </c>
      <c r="F24" s="236">
        <f t="shared" si="0"/>
        <v>1016188</v>
      </c>
      <c r="J24" s="247"/>
    </row>
    <row r="25" spans="1:10" s="229" customFormat="1" ht="18" customHeight="1" x14ac:dyDescent="0.5">
      <c r="A25" s="235"/>
      <c r="B25" s="235" t="s">
        <v>432</v>
      </c>
      <c r="C25" s="236">
        <f>[1]งบแสดงผลการดำเนินงาน!C9+[1]งบแสดงผลการดำเนินงาน!C10+[1]งบแสดงผลการดำเนินงาน!C11</f>
        <v>11066450</v>
      </c>
      <c r="D25" s="236">
        <f>[1]งบแสดงผลการดำเนินงาน!D9+[1]งบแสดงผลการดำเนินงาน!D10+[1]งบแสดงผลการดำเนินงาน!D11</f>
        <v>9088875.7699999996</v>
      </c>
      <c r="E25" s="237" t="s">
        <v>417</v>
      </c>
      <c r="F25" s="236">
        <f t="shared" si="0"/>
        <v>1977574.2300000004</v>
      </c>
    </row>
    <row r="26" spans="1:10" s="229" customFormat="1" ht="18" customHeight="1" x14ac:dyDescent="0.5">
      <c r="A26" s="235"/>
      <c r="B26" s="235" t="s">
        <v>193</v>
      </c>
      <c r="C26" s="236">
        <f>[1]งบแสดงผลการดำเนินงาน!C12</f>
        <v>424000</v>
      </c>
      <c r="D26" s="236">
        <f>[1]งบแสดงผลการดำเนินงาน!D12</f>
        <v>385825.54</v>
      </c>
      <c r="E26" s="237" t="s">
        <v>417</v>
      </c>
      <c r="F26" s="236">
        <f t="shared" si="0"/>
        <v>38174.460000000021</v>
      </c>
    </row>
    <row r="27" spans="1:10" s="229" customFormat="1" ht="18" customHeight="1" x14ac:dyDescent="0.5">
      <c r="A27" s="235"/>
      <c r="B27" s="235" t="s">
        <v>150</v>
      </c>
      <c r="C27" s="236">
        <f>[1]งบแสดงผลการดำเนินงาน!C16</f>
        <v>2646209.59</v>
      </c>
      <c r="D27" s="236">
        <f>[1]งบแสดงผลการดำเนินงาน!D16</f>
        <v>2612645.46</v>
      </c>
      <c r="E27" s="237" t="s">
        <v>417</v>
      </c>
      <c r="F27" s="236">
        <f t="shared" si="0"/>
        <v>33564.129999999888</v>
      </c>
    </row>
    <row r="28" spans="1:10" s="229" customFormat="1" ht="18" customHeight="1" x14ac:dyDescent="0.5">
      <c r="A28" s="235"/>
      <c r="B28" s="235" t="s">
        <v>132</v>
      </c>
      <c r="C28" s="236">
        <f>[1]งบแสดงผลการดำเนินงาน!C15</f>
        <v>40000</v>
      </c>
      <c r="D28" s="236">
        <f>[1]งบแสดงผลการดำเนินงาน!D15</f>
        <v>33600</v>
      </c>
      <c r="E28" s="237" t="s">
        <v>417</v>
      </c>
      <c r="F28" s="236">
        <f t="shared" si="0"/>
        <v>6400</v>
      </c>
    </row>
    <row r="29" spans="1:10" s="229" customFormat="1" ht="18" customHeight="1" x14ac:dyDescent="0.5">
      <c r="A29" s="235" t="s">
        <v>433</v>
      </c>
      <c r="B29" s="235"/>
      <c r="C29" s="236"/>
      <c r="D29" s="236"/>
      <c r="E29" s="248"/>
      <c r="F29" s="236"/>
    </row>
    <row r="30" spans="1:10" s="229" customFormat="1" ht="18" customHeight="1" x14ac:dyDescent="0.5">
      <c r="A30" s="235"/>
      <c r="B30" s="235" t="s">
        <v>434</v>
      </c>
      <c r="C30" s="236">
        <f>[1]งบแสดงผลการดำเนินงาน!C13</f>
        <v>594300</v>
      </c>
      <c r="D30" s="236">
        <f>[1]งบแสดงผลการดำเนินงาน!D13</f>
        <v>559010</v>
      </c>
      <c r="E30" s="237" t="s">
        <v>417</v>
      </c>
      <c r="F30" s="236">
        <f>C30-D30</f>
        <v>35290</v>
      </c>
    </row>
    <row r="31" spans="1:10" s="229" customFormat="1" ht="18" customHeight="1" x14ac:dyDescent="0.5">
      <c r="A31" s="235"/>
      <c r="B31" s="235" t="s">
        <v>435</v>
      </c>
      <c r="C31" s="236">
        <f>[1]งบแสดงผลการดำเนินงาน!C14</f>
        <v>2824000</v>
      </c>
      <c r="D31" s="236">
        <f>[1]งบแสดงผลการดำเนินงาน!D14</f>
        <v>2770834.3</v>
      </c>
      <c r="E31" s="237" t="s">
        <v>417</v>
      </c>
      <c r="F31" s="236">
        <f>C31-D31</f>
        <v>53165.700000000186</v>
      </c>
    </row>
    <row r="32" spans="1:10" s="229" customFormat="1" ht="18" customHeight="1" x14ac:dyDescent="0.5">
      <c r="A32" s="249" t="s">
        <v>436</v>
      </c>
      <c r="B32" s="249"/>
      <c r="C32" s="240">
        <f>SUM(C22:C31)</f>
        <v>28969060</v>
      </c>
      <c r="D32" s="250">
        <f>SUM(D22:D31)</f>
        <v>25597925.18</v>
      </c>
      <c r="E32" s="251" t="s">
        <v>417</v>
      </c>
      <c r="F32" s="242">
        <f>C32-D32</f>
        <v>3371134.8200000003</v>
      </c>
    </row>
    <row r="33" spans="1:6" s="229" customFormat="1" ht="18" customHeight="1" x14ac:dyDescent="0.5">
      <c r="A33" s="235" t="s">
        <v>437</v>
      </c>
      <c r="B33" s="235"/>
      <c r="C33" s="252"/>
      <c r="D33" s="253"/>
      <c r="E33" s="233"/>
      <c r="F33" s="252"/>
    </row>
    <row r="34" spans="1:6" s="229" customFormat="1" ht="18" customHeight="1" x14ac:dyDescent="0.5">
      <c r="A34" s="235"/>
      <c r="B34" s="235" t="s">
        <v>438</v>
      </c>
      <c r="C34" s="233"/>
      <c r="D34" s="253">
        <f>'[1]รายละเอียดรายรับ-รายจ่าย'!B140</f>
        <v>1009665</v>
      </c>
      <c r="E34" s="233"/>
      <c r="F34" s="252"/>
    </row>
    <row r="35" spans="1:6" s="229" customFormat="1" ht="18" customHeight="1" x14ac:dyDescent="0.5">
      <c r="A35" s="235"/>
      <c r="B35" s="235" t="s">
        <v>439</v>
      </c>
      <c r="C35" s="233"/>
      <c r="D35" s="253">
        <f>'[1]รายละเอียดรายรับ-รายจ่าย'!B149+'[1]รายละเอียดรายรับ-รายจ่าย'!B156+2606000</f>
        <v>13620171</v>
      </c>
      <c r="E35" s="233"/>
      <c r="F35" s="252"/>
    </row>
    <row r="36" spans="1:6" s="229" customFormat="1" ht="18" customHeight="1" x14ac:dyDescent="0.5">
      <c r="A36" s="235" t="s">
        <v>440</v>
      </c>
      <c r="B36" s="235"/>
      <c r="C36" s="233"/>
      <c r="D36" s="253">
        <f>SUM(D32:D35)</f>
        <v>40227761.18</v>
      </c>
      <c r="E36" s="233"/>
      <c r="F36" s="252"/>
    </row>
    <row r="37" spans="1:6" s="229" customFormat="1" ht="18" customHeight="1" x14ac:dyDescent="0.5">
      <c r="A37" s="235" t="s">
        <v>164</v>
      </c>
      <c r="B37" s="235"/>
      <c r="C37" s="252"/>
      <c r="D37" s="253">
        <f>D17-D36</f>
        <v>2509317.4299999997</v>
      </c>
      <c r="E37" s="233"/>
      <c r="F37" s="252"/>
    </row>
    <row r="38" spans="1:6" s="229" customFormat="1" ht="21" x14ac:dyDescent="0.5">
      <c r="F38" s="247"/>
    </row>
    <row r="39" spans="1:6" s="229" customFormat="1" ht="21" x14ac:dyDescent="0.5">
      <c r="A39" s="229" t="s">
        <v>456</v>
      </c>
      <c r="D39" s="300" t="s">
        <v>441</v>
      </c>
      <c r="E39" s="300"/>
      <c r="F39" s="300"/>
    </row>
    <row r="40" spans="1:6" s="229" customFormat="1" ht="21" x14ac:dyDescent="0.5">
      <c r="A40" s="229" t="s">
        <v>457</v>
      </c>
      <c r="D40" s="300" t="s">
        <v>442</v>
      </c>
      <c r="E40" s="300"/>
      <c r="F40" s="300"/>
    </row>
    <row r="43" spans="1:6" s="301" customFormat="1" x14ac:dyDescent="0.5">
      <c r="B43" s="302" t="s">
        <v>443</v>
      </c>
      <c r="C43" s="303" t="s">
        <v>444</v>
      </c>
      <c r="D43" s="302" t="s">
        <v>445</v>
      </c>
      <c r="F43" s="302" t="s">
        <v>105</v>
      </c>
    </row>
    <row r="44" spans="1:6" s="301" customFormat="1" x14ac:dyDescent="0.5">
      <c r="B44" s="301" t="s">
        <v>446</v>
      </c>
      <c r="C44" s="304">
        <f>[3]รับจ่าย!$BP$23</f>
        <v>7510000</v>
      </c>
      <c r="D44" s="304">
        <f>[3]รับจ่าย!$BP$64</f>
        <v>7386900</v>
      </c>
      <c r="F44" s="305">
        <f t="shared" ref="F44:F50" si="1">C44-D44</f>
        <v>123100</v>
      </c>
    </row>
    <row r="45" spans="1:6" s="301" customFormat="1" x14ac:dyDescent="0.5">
      <c r="B45" s="301" t="s">
        <v>447</v>
      </c>
      <c r="C45" s="304">
        <v>504850</v>
      </c>
      <c r="D45" s="304">
        <v>500805</v>
      </c>
      <c r="F45" s="305">
        <f t="shared" si="1"/>
        <v>4045</v>
      </c>
    </row>
    <row r="46" spans="1:6" s="301" customFormat="1" x14ac:dyDescent="0.5">
      <c r="B46" s="301" t="s">
        <v>448</v>
      </c>
      <c r="C46" s="304">
        <f>22000+16500+31434</f>
        <v>69934</v>
      </c>
      <c r="D46" s="304">
        <f>22000+6000+11559</f>
        <v>39559</v>
      </c>
      <c r="F46" s="305">
        <f t="shared" si="1"/>
        <v>30375</v>
      </c>
    </row>
    <row r="47" spans="1:6" s="301" customFormat="1" x14ac:dyDescent="0.5">
      <c r="B47" s="301" t="s">
        <v>449</v>
      </c>
      <c r="C47" s="304">
        <v>90000</v>
      </c>
      <c r="D47" s="304">
        <f>[3]รับจ่าย!$BT$67</f>
        <v>68714</v>
      </c>
      <c r="F47" s="305">
        <f t="shared" si="1"/>
        <v>21286</v>
      </c>
    </row>
    <row r="48" spans="1:6" s="301" customFormat="1" x14ac:dyDescent="0.5">
      <c r="B48" s="301" t="s">
        <v>450</v>
      </c>
      <c r="C48" s="304">
        <f>[3]รับจ่าย!$F$24+[3]รับจ่าย!$L$24+[3]รับจ่าย!$R$24+[3]รับจ่าย!$AD$24+[3]รับจ่าย!$AJ$24+[3]รับจ่าย!$AP$24+[3]รับจ่าย!$AV$24+[3]รับจ่าย!$BB$24+[3]รับจ่าย!$BH$24+[3]รับจ่าย!$BN$24+[3]รับจ่าย!$BT$24</f>
        <v>102697</v>
      </c>
      <c r="D48" s="304">
        <f>[3]รับจ่าย!$L$63+[3]รับจ่าย!$X$63+[3]รับจ่าย!$AJ$63+[3]รับจ่าย!$AP$63+[3]รับจ่าย!$AV$63+[3]รับจ่าย!$BB$63+[3]รับจ่าย!$BH$63+[3]รับจ่าย!$BN$63+[3]รับจ่าย!$BT$63</f>
        <v>104441</v>
      </c>
      <c r="F48" s="305">
        <f t="shared" si="1"/>
        <v>-1744</v>
      </c>
    </row>
    <row r="49" spans="2:6" s="301" customFormat="1" x14ac:dyDescent="0.5">
      <c r="B49" s="301" t="s">
        <v>451</v>
      </c>
      <c r="C49" s="304">
        <f>464213</f>
        <v>464213</v>
      </c>
      <c r="D49" s="304">
        <v>464193</v>
      </c>
      <c r="F49" s="305">
        <f t="shared" si="1"/>
        <v>20</v>
      </c>
    </row>
    <row r="50" spans="2:6" s="301" customFormat="1" x14ac:dyDescent="0.5">
      <c r="B50" s="302" t="s">
        <v>73</v>
      </c>
      <c r="C50" s="304">
        <f>SUM(C44:C49)</f>
        <v>8741694</v>
      </c>
      <c r="D50" s="304">
        <f>SUM(D44:D49)</f>
        <v>8564612</v>
      </c>
      <c r="F50" s="305">
        <f t="shared" si="1"/>
        <v>177082</v>
      </c>
    </row>
    <row r="51" spans="2:6" s="301" customFormat="1" x14ac:dyDescent="0.5">
      <c r="B51" s="301" t="s">
        <v>452</v>
      </c>
      <c r="C51" s="304"/>
      <c r="D51" s="304"/>
      <c r="F51" s="305"/>
    </row>
    <row r="52" spans="2:6" s="301" customFormat="1" x14ac:dyDescent="0.5">
      <c r="B52" s="306" t="s">
        <v>453</v>
      </c>
      <c r="C52" s="304">
        <v>1690000</v>
      </c>
      <c r="D52" s="304">
        <v>1690000</v>
      </c>
      <c r="F52" s="305">
        <f t="shared" ref="F52:F57" si="2">C52-D52</f>
        <v>0</v>
      </c>
    </row>
    <row r="53" spans="2:6" s="301" customFormat="1" x14ac:dyDescent="0.5">
      <c r="B53" s="301" t="s">
        <v>454</v>
      </c>
      <c r="C53" s="304">
        <v>847000</v>
      </c>
      <c r="D53" s="304">
        <v>847000</v>
      </c>
      <c r="F53" s="305">
        <f t="shared" si="2"/>
        <v>0</v>
      </c>
    </row>
    <row r="54" spans="2:6" s="301" customFormat="1" x14ac:dyDescent="0.5">
      <c r="B54" s="307"/>
      <c r="C54" s="304"/>
      <c r="D54" s="304"/>
      <c r="F54" s="305"/>
    </row>
    <row r="55" spans="2:6" s="301" customFormat="1" x14ac:dyDescent="0.5">
      <c r="B55" s="302" t="s">
        <v>73</v>
      </c>
      <c r="C55" s="304">
        <f>SUM(C52:C54)</f>
        <v>2537000</v>
      </c>
      <c r="D55" s="304">
        <f>SUM(D52:D54)</f>
        <v>2537000</v>
      </c>
      <c r="F55" s="305">
        <f t="shared" si="2"/>
        <v>0</v>
      </c>
    </row>
    <row r="56" spans="2:6" s="301" customFormat="1" x14ac:dyDescent="0.5">
      <c r="B56" s="302" t="s">
        <v>103</v>
      </c>
      <c r="C56" s="304">
        <f>C50+C55</f>
        <v>11278694</v>
      </c>
      <c r="D56" s="304">
        <f>D50+D55</f>
        <v>11101612</v>
      </c>
      <c r="F56" s="305">
        <f t="shared" si="2"/>
        <v>177082</v>
      </c>
    </row>
    <row r="57" spans="2:6" s="301" customFormat="1" x14ac:dyDescent="0.5">
      <c r="C57" s="304">
        <f>'[1]รายละเอียดรายรับ-รายจ่าย'!B53</f>
        <v>12226514</v>
      </c>
      <c r="D57" s="305">
        <f>[4]รับจ่าย!$BP$62+[4]รับจ่าย!$BP$63+[4]รับจ่าย!$BP$64+[4]รับจ่าย!$BP$66+[4]รับจ่าย!$BP$67</f>
        <v>12185521.9</v>
      </c>
      <c r="F57" s="304">
        <f t="shared" si="2"/>
        <v>40992.099999999627</v>
      </c>
    </row>
    <row r="58" spans="2:6" s="301" customFormat="1" x14ac:dyDescent="0.5">
      <c r="C58" s="304">
        <f>C56-C57</f>
        <v>-947820</v>
      </c>
      <c r="F58" s="304"/>
    </row>
    <row r="59" spans="2:6" x14ac:dyDescent="0.5">
      <c r="C59" s="254"/>
      <c r="D59" s="254"/>
      <c r="F59" s="254"/>
    </row>
  </sheetData>
  <mergeCells count="5">
    <mergeCell ref="A1:F1"/>
    <mergeCell ref="A2:F2"/>
    <mergeCell ref="A3:F3"/>
    <mergeCell ref="D39:F39"/>
    <mergeCell ref="D40:F40"/>
  </mergeCells>
  <pageMargins left="0.66" right="0.15" top="0.09" bottom="0.12" header="7.0000000000000007E-2" footer="0.1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2" sqref="A22"/>
    </sheetView>
  </sheetViews>
  <sheetFormatPr defaultRowHeight="20.25" x14ac:dyDescent="0.3"/>
  <cols>
    <col min="1" max="1" width="7.42578125" style="8" customWidth="1"/>
    <col min="2" max="2" width="4.42578125" style="8" customWidth="1"/>
    <col min="3" max="3" width="11.7109375" style="8" customWidth="1"/>
    <col min="4" max="4" width="11.42578125" style="8" customWidth="1"/>
    <col min="5" max="5" width="13.5703125" style="8" customWidth="1"/>
    <col min="6" max="6" width="11.7109375" style="8" customWidth="1"/>
    <col min="7" max="7" width="28.5703125" style="8" customWidth="1"/>
    <col min="8" max="16384" width="9.140625" style="8"/>
  </cols>
  <sheetData>
    <row r="1" spans="1:7" x14ac:dyDescent="0.3">
      <c r="A1" s="258" t="s">
        <v>0</v>
      </c>
      <c r="B1" s="258"/>
      <c r="C1" s="258"/>
      <c r="D1" s="258"/>
      <c r="E1" s="258"/>
      <c r="F1" s="258"/>
      <c r="G1" s="258"/>
    </row>
    <row r="2" spans="1:7" x14ac:dyDescent="0.3">
      <c r="A2" s="258" t="s">
        <v>74</v>
      </c>
      <c r="B2" s="258"/>
      <c r="C2" s="258"/>
      <c r="D2" s="258"/>
      <c r="E2" s="258"/>
      <c r="F2" s="258"/>
      <c r="G2" s="258"/>
    </row>
    <row r="3" spans="1:7" x14ac:dyDescent="0.3">
      <c r="A3" s="258" t="s">
        <v>75</v>
      </c>
      <c r="B3" s="258"/>
      <c r="C3" s="258"/>
      <c r="D3" s="258"/>
      <c r="E3" s="258"/>
      <c r="F3" s="258"/>
      <c r="G3" s="258"/>
    </row>
    <row r="4" spans="1:7" x14ac:dyDescent="0.3">
      <c r="A4" s="12" t="s">
        <v>352</v>
      </c>
    </row>
    <row r="5" spans="1:7" x14ac:dyDescent="0.3">
      <c r="B5" s="8" t="s">
        <v>371</v>
      </c>
    </row>
    <row r="6" spans="1:7" x14ac:dyDescent="0.3">
      <c r="B6" s="8" t="s">
        <v>370</v>
      </c>
    </row>
    <row r="7" spans="1:7" x14ac:dyDescent="0.3">
      <c r="A7" s="8" t="s">
        <v>359</v>
      </c>
    </row>
    <row r="8" spans="1:7" x14ac:dyDescent="0.3">
      <c r="B8" s="8" t="s">
        <v>372</v>
      </c>
    </row>
    <row r="9" spans="1:7" x14ac:dyDescent="0.3">
      <c r="C9" s="8" t="s">
        <v>360</v>
      </c>
      <c r="D9" s="8" t="s">
        <v>361</v>
      </c>
      <c r="E9" s="8" t="s">
        <v>362</v>
      </c>
    </row>
    <row r="10" spans="1:7" x14ac:dyDescent="0.3">
      <c r="C10" s="8" t="s">
        <v>367</v>
      </c>
      <c r="D10" s="8" t="s">
        <v>361</v>
      </c>
      <c r="E10" s="8" t="s">
        <v>363</v>
      </c>
    </row>
    <row r="11" spans="1:7" x14ac:dyDescent="0.3">
      <c r="C11" s="8" t="s">
        <v>368</v>
      </c>
      <c r="D11" s="8" t="s">
        <v>361</v>
      </c>
      <c r="E11" s="8" t="s">
        <v>364</v>
      </c>
    </row>
    <row r="12" spans="1:7" x14ac:dyDescent="0.3">
      <c r="D12" s="8" t="s">
        <v>361</v>
      </c>
      <c r="E12" s="8" t="s">
        <v>365</v>
      </c>
    </row>
    <row r="13" spans="1:7" x14ac:dyDescent="0.3">
      <c r="C13" s="8" t="s">
        <v>369</v>
      </c>
      <c r="D13" s="8" t="s">
        <v>361</v>
      </c>
      <c r="E13" s="8" t="s">
        <v>366</v>
      </c>
    </row>
    <row r="14" spans="1:7" x14ac:dyDescent="0.3">
      <c r="C14" s="8" t="s">
        <v>388</v>
      </c>
    </row>
    <row r="15" spans="1:7" x14ac:dyDescent="0.3">
      <c r="C15" s="8" t="s">
        <v>389</v>
      </c>
    </row>
    <row r="16" spans="1:7" x14ac:dyDescent="0.3">
      <c r="B16" s="8" t="s">
        <v>373</v>
      </c>
    </row>
    <row r="17" spans="1:7" x14ac:dyDescent="0.3">
      <c r="C17" s="8" t="s">
        <v>374</v>
      </c>
      <c r="D17" s="8" t="s">
        <v>377</v>
      </c>
      <c r="F17" s="8" t="s">
        <v>380</v>
      </c>
      <c r="G17" s="8" t="s">
        <v>383</v>
      </c>
    </row>
    <row r="18" spans="1:7" x14ac:dyDescent="0.3">
      <c r="C18" s="8" t="s">
        <v>375</v>
      </c>
      <c r="D18" s="8" t="s">
        <v>385</v>
      </c>
      <c r="F18" s="8" t="s">
        <v>381</v>
      </c>
      <c r="G18" s="8" t="s">
        <v>379</v>
      </c>
    </row>
    <row r="19" spans="1:7" x14ac:dyDescent="0.3">
      <c r="C19" s="8" t="s">
        <v>376</v>
      </c>
      <c r="D19" s="8" t="s">
        <v>378</v>
      </c>
      <c r="F19" s="8" t="s">
        <v>382</v>
      </c>
      <c r="G19" s="8" t="s">
        <v>384</v>
      </c>
    </row>
    <row r="20" spans="1:7" x14ac:dyDescent="0.3">
      <c r="B20" s="8" t="s">
        <v>386</v>
      </c>
    </row>
    <row r="21" spans="1:7" x14ac:dyDescent="0.3">
      <c r="C21" s="8" t="s">
        <v>387</v>
      </c>
    </row>
    <row r="22" spans="1:7" x14ac:dyDescent="0.3">
      <c r="A22" s="12" t="s">
        <v>353</v>
      </c>
    </row>
    <row r="23" spans="1:7" x14ac:dyDescent="0.3">
      <c r="B23" s="8" t="s">
        <v>354</v>
      </c>
    </row>
    <row r="24" spans="1:7" x14ac:dyDescent="0.3">
      <c r="C24" s="8" t="s">
        <v>355</v>
      </c>
    </row>
    <row r="25" spans="1:7" x14ac:dyDescent="0.3">
      <c r="A25" s="8" t="s">
        <v>356</v>
      </c>
    </row>
    <row r="26" spans="1:7" x14ac:dyDescent="0.3">
      <c r="A26" s="8" t="s">
        <v>357</v>
      </c>
    </row>
    <row r="27" spans="1:7" x14ac:dyDescent="0.3">
      <c r="B27" s="8" t="s">
        <v>358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7" workbookViewId="0">
      <selection activeCell="J38" sqref="J38"/>
    </sheetView>
  </sheetViews>
  <sheetFormatPr defaultRowHeight="20.25" x14ac:dyDescent="0.3"/>
  <cols>
    <col min="1" max="1" width="2.7109375" style="8" customWidth="1"/>
    <col min="2" max="2" width="29.5703125" style="8" bestFit="1" customWidth="1"/>
    <col min="3" max="3" width="20.42578125" style="16" customWidth="1"/>
    <col min="4" max="4" width="18" style="16" customWidth="1"/>
    <col min="5" max="5" width="14" style="16" bestFit="1" customWidth="1"/>
    <col min="6" max="6" width="20.5703125" style="16" customWidth="1"/>
    <col min="7" max="7" width="21.140625" style="8" customWidth="1"/>
    <col min="8" max="8" width="21.28515625" style="16" customWidth="1"/>
    <col min="9" max="16384" width="9.140625" style="8"/>
  </cols>
  <sheetData>
    <row r="1" spans="1:8" ht="27.75" customHeight="1" x14ac:dyDescent="0.4">
      <c r="A1" s="263" t="s">
        <v>0</v>
      </c>
      <c r="B1" s="263"/>
      <c r="C1" s="263"/>
      <c r="D1" s="263"/>
      <c r="E1" s="263"/>
      <c r="F1" s="263"/>
      <c r="G1" s="263"/>
      <c r="H1" s="263"/>
    </row>
    <row r="2" spans="1:8" ht="27.75" customHeight="1" x14ac:dyDescent="0.4">
      <c r="A2" s="263" t="s">
        <v>74</v>
      </c>
      <c r="B2" s="263"/>
      <c r="C2" s="263"/>
      <c r="D2" s="263"/>
      <c r="E2" s="263"/>
      <c r="F2" s="263"/>
      <c r="G2" s="263"/>
      <c r="H2" s="263"/>
    </row>
    <row r="3" spans="1:8" ht="27.75" customHeight="1" x14ac:dyDescent="0.4">
      <c r="A3" s="263" t="s">
        <v>75</v>
      </c>
      <c r="B3" s="263"/>
      <c r="C3" s="263"/>
      <c r="D3" s="263"/>
      <c r="E3" s="263"/>
      <c r="F3" s="263"/>
      <c r="G3" s="263"/>
      <c r="H3" s="263"/>
    </row>
    <row r="4" spans="1:8" ht="27.75" customHeight="1" x14ac:dyDescent="0.3">
      <c r="A4" s="262" t="s">
        <v>76</v>
      </c>
      <c r="B4" s="262"/>
      <c r="C4" s="262"/>
      <c r="D4" s="262"/>
      <c r="E4" s="262"/>
      <c r="F4" s="262"/>
      <c r="G4" s="262"/>
      <c r="H4" s="262"/>
    </row>
    <row r="5" spans="1:8" s="30" customFormat="1" ht="21" customHeight="1" x14ac:dyDescent="0.3">
      <c r="A5" s="264" t="s">
        <v>43</v>
      </c>
      <c r="B5" s="265"/>
      <c r="C5" s="268" t="s">
        <v>44</v>
      </c>
      <c r="D5" s="270" t="s">
        <v>45</v>
      </c>
      <c r="E5" s="270" t="s">
        <v>46</v>
      </c>
      <c r="F5" s="270" t="s">
        <v>47</v>
      </c>
      <c r="G5" s="272" t="s">
        <v>48</v>
      </c>
      <c r="H5" s="273"/>
    </row>
    <row r="6" spans="1:8" s="30" customFormat="1" ht="18.75" x14ac:dyDescent="0.3">
      <c r="A6" s="266"/>
      <c r="B6" s="267"/>
      <c r="C6" s="269"/>
      <c r="D6" s="271"/>
      <c r="E6" s="271"/>
      <c r="F6" s="271"/>
      <c r="G6" s="31" t="s">
        <v>49</v>
      </c>
      <c r="H6" s="32" t="s">
        <v>50</v>
      </c>
    </row>
    <row r="7" spans="1:8" s="30" customFormat="1" ht="18.75" x14ac:dyDescent="0.3">
      <c r="A7" s="33" t="s">
        <v>51</v>
      </c>
      <c r="B7" s="34"/>
      <c r="C7" s="35"/>
      <c r="D7" s="35"/>
      <c r="E7" s="35"/>
      <c r="F7" s="35"/>
      <c r="G7" s="36" t="s">
        <v>305</v>
      </c>
      <c r="H7" s="35">
        <f>6300193.5+90000+50280+153900+65830</f>
        <v>6660203.5</v>
      </c>
    </row>
    <row r="8" spans="1:8" s="30" customFormat="1" ht="18.75" x14ac:dyDescent="0.3">
      <c r="A8" s="37"/>
      <c r="B8" s="38" t="s">
        <v>52</v>
      </c>
      <c r="C8" s="39">
        <v>2677000</v>
      </c>
      <c r="D8" s="39">
        <v>1877000</v>
      </c>
      <c r="E8" s="39">
        <v>0</v>
      </c>
      <c r="F8" s="39">
        <f>C8+D8-E8</f>
        <v>4554000</v>
      </c>
      <c r="G8" s="40" t="s">
        <v>306</v>
      </c>
      <c r="H8" s="39">
        <f>7509260+1000000</f>
        <v>8509260</v>
      </c>
    </row>
    <row r="9" spans="1:8" s="30" customFormat="1" ht="18.75" x14ac:dyDescent="0.3">
      <c r="A9" s="37"/>
      <c r="B9" s="38" t="s">
        <v>53</v>
      </c>
      <c r="C9" s="39">
        <v>4416400</v>
      </c>
      <c r="D9" s="39">
        <v>150000</v>
      </c>
      <c r="E9" s="39">
        <v>0</v>
      </c>
      <c r="F9" s="39">
        <f t="shared" ref="F9:F30" si="0">C9+D9-E9</f>
        <v>4566400</v>
      </c>
      <c r="G9" s="40" t="s">
        <v>307</v>
      </c>
      <c r="H9" s="39">
        <f>2469852+2157000</f>
        <v>4626852</v>
      </c>
    </row>
    <row r="10" spans="1:8" s="30" customFormat="1" ht="18.75" x14ac:dyDescent="0.3">
      <c r="A10" s="37"/>
      <c r="B10" s="38" t="s">
        <v>54</v>
      </c>
      <c r="C10" s="39">
        <v>1105523</v>
      </c>
      <c r="D10" s="39"/>
      <c r="E10" s="39"/>
      <c r="F10" s="39">
        <f t="shared" si="0"/>
        <v>1105523</v>
      </c>
      <c r="G10" s="40" t="s">
        <v>308</v>
      </c>
      <c r="H10" s="39">
        <v>212400</v>
      </c>
    </row>
    <row r="11" spans="1:8" s="30" customFormat="1" ht="18.75" x14ac:dyDescent="0.3">
      <c r="A11" s="37"/>
      <c r="B11" s="38" t="s">
        <v>303</v>
      </c>
      <c r="C11" s="39"/>
      <c r="D11" s="39">
        <v>171000</v>
      </c>
      <c r="E11" s="39"/>
      <c r="F11" s="39">
        <f t="shared" si="0"/>
        <v>171000</v>
      </c>
      <c r="G11" s="40" t="s">
        <v>309</v>
      </c>
      <c r="H11" s="39">
        <v>0</v>
      </c>
    </row>
    <row r="12" spans="1:8" s="30" customFormat="1" ht="18.75" x14ac:dyDescent="0.3">
      <c r="A12" s="41" t="s">
        <v>55</v>
      </c>
      <c r="B12" s="38"/>
      <c r="C12" s="39"/>
      <c r="D12" s="39">
        <v>0</v>
      </c>
      <c r="E12" s="39">
        <v>0</v>
      </c>
      <c r="F12" s="39">
        <f t="shared" si="0"/>
        <v>0</v>
      </c>
      <c r="G12" s="40" t="s">
        <v>310</v>
      </c>
      <c r="H12" s="39">
        <v>0</v>
      </c>
    </row>
    <row r="13" spans="1:8" s="30" customFormat="1" ht="18.75" x14ac:dyDescent="0.3">
      <c r="A13" s="37"/>
      <c r="B13" s="38" t="s">
        <v>56</v>
      </c>
      <c r="C13" s="39">
        <f>3365985+168890</f>
        <v>3534875</v>
      </c>
      <c r="D13" s="39">
        <v>226300</v>
      </c>
      <c r="E13" s="39">
        <v>0</v>
      </c>
      <c r="F13" s="39">
        <f t="shared" si="0"/>
        <v>3761175</v>
      </c>
      <c r="G13" s="40"/>
      <c r="H13" s="39"/>
    </row>
    <row r="14" spans="1:8" s="30" customFormat="1" ht="18.75" x14ac:dyDescent="0.3">
      <c r="A14" s="37"/>
      <c r="B14" s="38" t="s">
        <v>57</v>
      </c>
      <c r="C14" s="39"/>
      <c r="D14" s="39">
        <v>0</v>
      </c>
      <c r="E14" s="39">
        <v>0</v>
      </c>
      <c r="F14" s="39">
        <f t="shared" si="0"/>
        <v>0</v>
      </c>
      <c r="H14" s="39"/>
    </row>
    <row r="15" spans="1:8" s="30" customFormat="1" ht="18.75" x14ac:dyDescent="0.3">
      <c r="A15" s="37"/>
      <c r="B15" s="38" t="s">
        <v>58</v>
      </c>
      <c r="C15" s="39">
        <v>3872870</v>
      </c>
      <c r="D15" s="39">
        <v>1000000</v>
      </c>
      <c r="E15" s="39">
        <v>0</v>
      </c>
      <c r="F15" s="39">
        <f>C15+D15-E15</f>
        <v>4872870</v>
      </c>
      <c r="G15" s="40"/>
      <c r="H15" s="39"/>
    </row>
    <row r="16" spans="1:8" s="30" customFormat="1" ht="18.75" x14ac:dyDescent="0.3">
      <c r="A16" s="37"/>
      <c r="B16" s="38" t="s">
        <v>59</v>
      </c>
      <c r="C16" s="39">
        <v>169200</v>
      </c>
      <c r="D16" s="39">
        <v>89000</v>
      </c>
      <c r="E16" s="39">
        <v>0</v>
      </c>
      <c r="F16" s="39">
        <f>C16+D16-E16</f>
        <v>258200</v>
      </c>
      <c r="H16" s="39"/>
    </row>
    <row r="17" spans="1:8" s="30" customFormat="1" ht="18.75" x14ac:dyDescent="0.3">
      <c r="A17" s="37"/>
      <c r="B17" s="38" t="s">
        <v>60</v>
      </c>
      <c r="C17" s="39">
        <v>10000</v>
      </c>
      <c r="D17" s="39">
        <v>0</v>
      </c>
      <c r="E17" s="39">
        <v>0</v>
      </c>
      <c r="F17" s="39">
        <f t="shared" si="0"/>
        <v>10000</v>
      </c>
      <c r="G17" s="40"/>
      <c r="H17" s="39"/>
    </row>
    <row r="18" spans="1:8" s="30" customFormat="1" ht="18.75" x14ac:dyDescent="0.3">
      <c r="A18" s="37"/>
      <c r="B18" s="38" t="s">
        <v>61</v>
      </c>
      <c r="C18" s="39">
        <f>134032.5+49500</f>
        <v>183532.5</v>
      </c>
      <c r="D18" s="39">
        <v>0</v>
      </c>
      <c r="E18" s="39">
        <v>0</v>
      </c>
      <c r="F18" s="39">
        <f t="shared" si="0"/>
        <v>183532.5</v>
      </c>
      <c r="H18" s="40"/>
    </row>
    <row r="19" spans="1:8" s="30" customFormat="1" ht="18.75" x14ac:dyDescent="0.3">
      <c r="A19" s="37"/>
      <c r="B19" s="38" t="s">
        <v>62</v>
      </c>
      <c r="C19" s="39">
        <v>21900</v>
      </c>
      <c r="D19" s="39">
        <v>65830</v>
      </c>
      <c r="E19" s="39">
        <v>0</v>
      </c>
      <c r="F19" s="39">
        <f t="shared" si="0"/>
        <v>87730</v>
      </c>
      <c r="G19" s="40"/>
      <c r="H19" s="39"/>
    </row>
    <row r="20" spans="1:8" s="30" customFormat="1" ht="18.75" x14ac:dyDescent="0.3">
      <c r="A20" s="37"/>
      <c r="B20" s="38" t="s">
        <v>63</v>
      </c>
      <c r="C20" s="39">
        <v>88350</v>
      </c>
      <c r="D20" s="39">
        <v>0</v>
      </c>
      <c r="E20" s="39">
        <v>0</v>
      </c>
      <c r="F20" s="39">
        <f t="shared" si="0"/>
        <v>88350</v>
      </c>
      <c r="G20" s="40"/>
      <c r="H20" s="39"/>
    </row>
    <row r="21" spans="1:8" s="30" customFormat="1" ht="18.75" x14ac:dyDescent="0.3">
      <c r="A21" s="37"/>
      <c r="B21" s="38" t="s">
        <v>64</v>
      </c>
      <c r="C21" s="39">
        <v>35005</v>
      </c>
      <c r="D21" s="39">
        <v>0</v>
      </c>
      <c r="E21" s="39">
        <v>0</v>
      </c>
      <c r="F21" s="39">
        <f t="shared" si="0"/>
        <v>35005</v>
      </c>
      <c r="G21" s="40"/>
      <c r="H21" s="39"/>
    </row>
    <row r="22" spans="1:8" s="30" customFormat="1" ht="18.75" x14ac:dyDescent="0.3">
      <c r="A22" s="37"/>
      <c r="B22" s="38" t="s">
        <v>65</v>
      </c>
      <c r="C22" s="39">
        <v>19880</v>
      </c>
      <c r="D22" s="39">
        <v>0</v>
      </c>
      <c r="E22" s="39">
        <v>0</v>
      </c>
      <c r="F22" s="39">
        <f>C22+D22-E22</f>
        <v>19880</v>
      </c>
      <c r="G22" s="40"/>
      <c r="H22" s="39"/>
    </row>
    <row r="23" spans="1:8" s="30" customFormat="1" ht="18.75" x14ac:dyDescent="0.3">
      <c r="A23" s="37"/>
      <c r="B23" s="38" t="s">
        <v>66</v>
      </c>
      <c r="C23" s="39">
        <v>15000</v>
      </c>
      <c r="D23" s="39">
        <v>0</v>
      </c>
      <c r="E23" s="39">
        <v>0</v>
      </c>
      <c r="F23" s="39">
        <f t="shared" si="0"/>
        <v>15000</v>
      </c>
      <c r="G23" s="40"/>
      <c r="H23" s="39"/>
    </row>
    <row r="24" spans="1:8" s="30" customFormat="1" ht="18.75" x14ac:dyDescent="0.3">
      <c r="A24" s="37"/>
      <c r="B24" s="38" t="s">
        <v>67</v>
      </c>
      <c r="C24" s="39">
        <v>0</v>
      </c>
      <c r="D24" s="39">
        <v>0</v>
      </c>
      <c r="E24" s="39">
        <v>0</v>
      </c>
      <c r="F24" s="39">
        <f t="shared" si="0"/>
        <v>0</v>
      </c>
      <c r="G24" s="40"/>
      <c r="H24" s="39"/>
    </row>
    <row r="25" spans="1:8" s="30" customFormat="1" ht="18.75" x14ac:dyDescent="0.3">
      <c r="A25" s="37"/>
      <c r="B25" s="38" t="s">
        <v>68</v>
      </c>
      <c r="C25" s="39">
        <v>0</v>
      </c>
      <c r="D25" s="39">
        <v>0</v>
      </c>
      <c r="E25" s="39">
        <v>0</v>
      </c>
      <c r="F25" s="39">
        <f t="shared" si="0"/>
        <v>0</v>
      </c>
      <c r="G25" s="40"/>
      <c r="H25" s="39"/>
    </row>
    <row r="26" spans="1:8" s="30" customFormat="1" ht="18.75" x14ac:dyDescent="0.3">
      <c r="A26" s="37"/>
      <c r="B26" s="38" t="s">
        <v>69</v>
      </c>
      <c r="C26" s="39">
        <v>0</v>
      </c>
      <c r="D26" s="39">
        <v>0</v>
      </c>
      <c r="E26" s="39">
        <v>0</v>
      </c>
      <c r="F26" s="39">
        <f t="shared" si="0"/>
        <v>0</v>
      </c>
      <c r="G26" s="40"/>
      <c r="H26" s="39"/>
    </row>
    <row r="27" spans="1:8" s="30" customFormat="1" ht="18.75" x14ac:dyDescent="0.3">
      <c r="A27" s="37"/>
      <c r="B27" s="38" t="s">
        <v>70</v>
      </c>
      <c r="C27" s="39">
        <v>0</v>
      </c>
      <c r="D27" s="39">
        <v>0</v>
      </c>
      <c r="E27" s="39">
        <v>0</v>
      </c>
      <c r="F27" s="39">
        <f t="shared" si="0"/>
        <v>0</v>
      </c>
      <c r="G27" s="40"/>
      <c r="H27" s="39"/>
    </row>
    <row r="28" spans="1:8" s="30" customFormat="1" ht="18.75" x14ac:dyDescent="0.3">
      <c r="A28" s="37"/>
      <c r="B28" s="38" t="s">
        <v>71</v>
      </c>
      <c r="C28" s="39">
        <v>129770</v>
      </c>
      <c r="D28" s="39">
        <f>50280+17000</f>
        <v>67280</v>
      </c>
      <c r="E28" s="39">
        <v>0</v>
      </c>
      <c r="F28" s="39">
        <f t="shared" si="0"/>
        <v>197050</v>
      </c>
      <c r="G28" s="40"/>
      <c r="H28" s="39"/>
    </row>
    <row r="29" spans="1:8" s="30" customFormat="1" ht="18.75" x14ac:dyDescent="0.3">
      <c r="A29" s="37"/>
      <c r="B29" s="38" t="s">
        <v>304</v>
      </c>
      <c r="C29" s="39">
        <v>0</v>
      </c>
      <c r="D29" s="39">
        <v>83000</v>
      </c>
      <c r="E29" s="39">
        <v>0</v>
      </c>
      <c r="F29" s="39">
        <f t="shared" si="0"/>
        <v>83000</v>
      </c>
      <c r="G29" s="40"/>
      <c r="H29" s="39"/>
    </row>
    <row r="30" spans="1:8" s="30" customFormat="1" ht="18.75" x14ac:dyDescent="0.3">
      <c r="A30" s="37"/>
      <c r="B30" s="38" t="s">
        <v>72</v>
      </c>
      <c r="C30" s="39">
        <v>0</v>
      </c>
      <c r="D30" s="42">
        <v>0</v>
      </c>
      <c r="E30" s="39">
        <v>0</v>
      </c>
      <c r="F30" s="39">
        <f t="shared" si="0"/>
        <v>0</v>
      </c>
      <c r="G30" s="43"/>
      <c r="H30" s="42"/>
    </row>
    <row r="31" spans="1:8" s="30" customFormat="1" ht="23.25" customHeight="1" x14ac:dyDescent="0.3">
      <c r="A31" s="259" t="s">
        <v>73</v>
      </c>
      <c r="B31" s="260"/>
      <c r="C31" s="44">
        <f>SUM(C8:C30)</f>
        <v>16279305.5</v>
      </c>
      <c r="D31" s="44">
        <f>SUM(D8:D30)</f>
        <v>3729410</v>
      </c>
      <c r="E31" s="44">
        <f>SUM(E8:E30)</f>
        <v>0</v>
      </c>
      <c r="F31" s="44">
        <f>SUM(F8:F30)</f>
        <v>20008715.5</v>
      </c>
      <c r="G31" s="45"/>
      <c r="H31" s="44">
        <f>SUM(H7:H19)</f>
        <v>20008715.5</v>
      </c>
    </row>
    <row r="33" spans="1:7" x14ac:dyDescent="0.3">
      <c r="B33" s="13"/>
      <c r="C33" s="46"/>
      <c r="D33" s="261"/>
      <c r="E33" s="261"/>
      <c r="F33" s="46"/>
      <c r="G33" s="13"/>
    </row>
    <row r="34" spans="1:7" s="16" customFormat="1" x14ac:dyDescent="0.3">
      <c r="A34" s="8"/>
      <c r="B34" s="13"/>
      <c r="C34" s="46"/>
      <c r="D34" s="261"/>
      <c r="E34" s="261"/>
      <c r="F34" s="46"/>
      <c r="G34" s="13"/>
    </row>
  </sheetData>
  <mergeCells count="13">
    <mergeCell ref="A31:B31"/>
    <mergeCell ref="D33:E33"/>
    <mergeCell ref="D34:E34"/>
    <mergeCell ref="A4:H4"/>
    <mergeCell ref="A1:H1"/>
    <mergeCell ref="A2:H2"/>
    <mergeCell ref="A3:H3"/>
    <mergeCell ref="A5:B6"/>
    <mergeCell ref="C5:C6"/>
    <mergeCell ref="D5:D6"/>
    <mergeCell ref="E5:E6"/>
    <mergeCell ref="F5:F6"/>
    <mergeCell ref="G5:H5"/>
  </mergeCells>
  <pageMargins left="0.52" right="0.15" top="0.8" bottom="0.44" header="0.3" footer="0.3"/>
  <pageSetup paperSize="9" scale="7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8" workbookViewId="0">
      <selection activeCell="I36" sqref="I36"/>
    </sheetView>
  </sheetViews>
  <sheetFormatPr defaultRowHeight="20.25" x14ac:dyDescent="0.3"/>
  <cols>
    <col min="1" max="1" width="9.140625" style="8" customWidth="1"/>
    <col min="2" max="2" width="15.7109375" style="8" customWidth="1"/>
    <col min="3" max="3" width="8.42578125" style="8" customWidth="1"/>
    <col min="4" max="4" width="18.7109375" style="8" customWidth="1"/>
    <col min="5" max="5" width="7.5703125" style="8" customWidth="1"/>
    <col min="6" max="7" width="21.7109375" style="8" customWidth="1"/>
    <col min="8" max="8" width="20.7109375" style="8" customWidth="1"/>
    <col min="9" max="9" width="22.140625" style="16" customWidth="1"/>
    <col min="10" max="16384" width="9.140625" style="8"/>
  </cols>
  <sheetData>
    <row r="1" spans="1:9" ht="27.75" customHeight="1" x14ac:dyDescent="0.4">
      <c r="A1" s="263" t="s">
        <v>0</v>
      </c>
      <c r="B1" s="263"/>
      <c r="C1" s="263"/>
      <c r="D1" s="263"/>
      <c r="E1" s="263"/>
      <c r="F1" s="263"/>
      <c r="G1" s="263"/>
      <c r="I1" s="8"/>
    </row>
    <row r="2" spans="1:9" ht="27.75" customHeight="1" x14ac:dyDescent="0.4">
      <c r="A2" s="263" t="s">
        <v>74</v>
      </c>
      <c r="B2" s="263"/>
      <c r="C2" s="263"/>
      <c r="D2" s="263"/>
      <c r="E2" s="263"/>
      <c r="F2" s="263"/>
      <c r="G2" s="263"/>
      <c r="I2" s="8"/>
    </row>
    <row r="3" spans="1:9" ht="27.75" customHeight="1" x14ac:dyDescent="0.4">
      <c r="A3" s="263" t="s">
        <v>75</v>
      </c>
      <c r="B3" s="263"/>
      <c r="C3" s="263"/>
      <c r="D3" s="263"/>
      <c r="E3" s="263"/>
      <c r="F3" s="263"/>
      <c r="G3" s="263"/>
      <c r="I3" s="8"/>
    </row>
    <row r="4" spans="1:9" x14ac:dyDescent="0.3">
      <c r="A4" s="12" t="s">
        <v>81</v>
      </c>
    </row>
    <row r="5" spans="1:9" x14ac:dyDescent="0.3">
      <c r="B5" s="8" t="s">
        <v>77</v>
      </c>
      <c r="G5" s="16">
        <v>0</v>
      </c>
    </row>
    <row r="6" spans="1:9" x14ac:dyDescent="0.3">
      <c r="B6" s="8" t="s">
        <v>78</v>
      </c>
      <c r="C6" s="8" t="s">
        <v>82</v>
      </c>
      <c r="D6" s="8" t="s">
        <v>79</v>
      </c>
      <c r="E6" s="8" t="s">
        <v>83</v>
      </c>
      <c r="F6" s="8" t="s">
        <v>84</v>
      </c>
      <c r="G6" s="16">
        <f>[1]เงินฝากธนาคาร2!$I$8</f>
        <v>711962.59999999986</v>
      </c>
    </row>
    <row r="7" spans="1:9" x14ac:dyDescent="0.3">
      <c r="C7" s="8" t="s">
        <v>85</v>
      </c>
      <c r="D7" s="8" t="s">
        <v>79</v>
      </c>
      <c r="E7" s="8" t="s">
        <v>83</v>
      </c>
      <c r="F7" s="8" t="s">
        <v>86</v>
      </c>
      <c r="G7" s="16">
        <f>[1]เงินฝากธนาคาร2!$I$10</f>
        <v>134739.48999999996</v>
      </c>
    </row>
    <row r="8" spans="1:9" x14ac:dyDescent="0.3">
      <c r="D8" s="8" t="s">
        <v>80</v>
      </c>
      <c r="E8" s="8" t="s">
        <v>83</v>
      </c>
      <c r="F8" s="8" t="s">
        <v>87</v>
      </c>
      <c r="G8" s="16">
        <f>[1]เงินฝากธนาคาร2!$I$11</f>
        <v>2011313.97</v>
      </c>
      <c r="H8" s="15"/>
      <c r="I8" s="47"/>
    </row>
    <row r="9" spans="1:9" x14ac:dyDescent="0.3">
      <c r="C9" s="8" t="s">
        <v>88</v>
      </c>
      <c r="D9" s="8" t="s">
        <v>79</v>
      </c>
      <c r="E9" s="8" t="s">
        <v>83</v>
      </c>
      <c r="F9" s="8" t="s">
        <v>89</v>
      </c>
      <c r="G9" s="16">
        <f>[1]เงินฝากธนาคาร2!$I$14</f>
        <v>94.119999999998981</v>
      </c>
      <c r="H9" s="19"/>
      <c r="I9" s="15"/>
    </row>
    <row r="10" spans="1:9" x14ac:dyDescent="0.3">
      <c r="D10" s="8" t="s">
        <v>79</v>
      </c>
      <c r="E10" s="8" t="s">
        <v>83</v>
      </c>
      <c r="F10" s="8" t="s">
        <v>90</v>
      </c>
      <c r="G10" s="16">
        <f>[1]เงินฝากธนาคาร2!$I$15</f>
        <v>13989233.669999994</v>
      </c>
      <c r="H10" s="15"/>
      <c r="I10" s="47"/>
    </row>
    <row r="11" spans="1:9" x14ac:dyDescent="0.3">
      <c r="D11" s="8" t="s">
        <v>80</v>
      </c>
      <c r="E11" s="8" t="s">
        <v>83</v>
      </c>
      <c r="F11" s="8" t="s">
        <v>91</v>
      </c>
      <c r="G11" s="16">
        <f>[1]เงินฝากธนาคาร2!$I$16</f>
        <v>4560381.0199999996</v>
      </c>
      <c r="H11" s="15"/>
      <c r="I11" s="47"/>
    </row>
    <row r="12" spans="1:9" x14ac:dyDescent="0.3">
      <c r="D12" s="8" t="s">
        <v>92</v>
      </c>
      <c r="E12" s="8" t="s">
        <v>83</v>
      </c>
      <c r="F12" s="8" t="s">
        <v>93</v>
      </c>
      <c r="G12" s="16">
        <f>[1]เงินฝากธนาคาร2!$I$13</f>
        <v>386597.94999999978</v>
      </c>
      <c r="H12" s="19"/>
      <c r="I12" s="15"/>
    </row>
    <row r="13" spans="1:9" x14ac:dyDescent="0.3">
      <c r="E13" s="48"/>
      <c r="G13" s="16"/>
      <c r="H13" s="15"/>
      <c r="I13" s="15"/>
    </row>
    <row r="14" spans="1:9" ht="21" thickBot="1" x14ac:dyDescent="0.35">
      <c r="B14" s="12" t="s">
        <v>73</v>
      </c>
      <c r="C14" s="49"/>
      <c r="D14" s="12"/>
      <c r="E14" s="49"/>
      <c r="F14" s="12"/>
      <c r="G14" s="50">
        <f>SUM(G5:G13)</f>
        <v>21794322.819999993</v>
      </c>
      <c r="H14" s="15"/>
      <c r="I14" s="15"/>
    </row>
    <row r="15" spans="1:9" ht="21" thickTop="1" x14ac:dyDescent="0.3">
      <c r="E15" s="48"/>
      <c r="H15" s="15"/>
      <c r="I15" s="47"/>
    </row>
    <row r="16" spans="1:9" x14ac:dyDescent="0.3">
      <c r="A16" s="12" t="s">
        <v>94</v>
      </c>
      <c r="E16" s="48"/>
      <c r="H16" s="15"/>
      <c r="I16" s="47"/>
    </row>
    <row r="17" spans="1:9" x14ac:dyDescent="0.3">
      <c r="B17" s="8" t="s">
        <v>95</v>
      </c>
      <c r="G17" s="16">
        <v>60000</v>
      </c>
      <c r="H17" s="19"/>
      <c r="I17" s="15"/>
    </row>
    <row r="18" spans="1:9" x14ac:dyDescent="0.3">
      <c r="B18" s="8" t="s">
        <v>96</v>
      </c>
      <c r="G18" s="16">
        <v>106000</v>
      </c>
      <c r="H18" s="19"/>
      <c r="I18" s="47"/>
    </row>
    <row r="19" spans="1:9" x14ac:dyDescent="0.3">
      <c r="B19" s="8" t="s">
        <v>97</v>
      </c>
      <c r="G19" s="16">
        <v>2500000</v>
      </c>
    </row>
    <row r="20" spans="1:9" x14ac:dyDescent="0.3">
      <c r="G20" s="16"/>
    </row>
    <row r="21" spans="1:9" ht="21" thickBot="1" x14ac:dyDescent="0.35">
      <c r="B21" s="12" t="s">
        <v>73</v>
      </c>
      <c r="C21" s="12"/>
      <c r="D21" s="12"/>
      <c r="E21" s="12"/>
      <c r="F21" s="12"/>
      <c r="G21" s="50">
        <f>SUM(G17:G20)</f>
        <v>2666000</v>
      </c>
    </row>
    <row r="22" spans="1:9" ht="21" thickTop="1" x14ac:dyDescent="0.3"/>
    <row r="23" spans="1:9" x14ac:dyDescent="0.3">
      <c r="A23" s="12" t="s">
        <v>98</v>
      </c>
    </row>
    <row r="25" spans="1:9" x14ac:dyDescent="0.3">
      <c r="B25" s="51" t="s">
        <v>99</v>
      </c>
      <c r="C25" s="52"/>
      <c r="D25" s="53" t="s">
        <v>101</v>
      </c>
      <c r="E25" s="54"/>
      <c r="F25" s="55" t="s">
        <v>102</v>
      </c>
      <c r="G25" s="56" t="s">
        <v>50</v>
      </c>
    </row>
    <row r="26" spans="1:9" x14ac:dyDescent="0.3">
      <c r="B26" s="57" t="s">
        <v>100</v>
      </c>
      <c r="C26" s="19"/>
      <c r="D26" s="57">
        <v>2556</v>
      </c>
      <c r="E26" s="58"/>
      <c r="F26" s="11">
        <v>2</v>
      </c>
      <c r="G26" s="59">
        <v>194.75</v>
      </c>
    </row>
    <row r="27" spans="1:9" x14ac:dyDescent="0.3">
      <c r="B27" s="57"/>
      <c r="C27" s="19"/>
      <c r="D27" s="57">
        <v>2557</v>
      </c>
      <c r="E27" s="58"/>
      <c r="F27" s="11">
        <v>2</v>
      </c>
      <c r="G27" s="59">
        <v>191.9</v>
      </c>
    </row>
    <row r="28" spans="1:9" x14ac:dyDescent="0.3">
      <c r="B28" s="57"/>
      <c r="C28" s="19"/>
      <c r="D28" s="57">
        <v>2558</v>
      </c>
      <c r="E28" s="58"/>
      <c r="F28" s="11">
        <v>6</v>
      </c>
      <c r="G28" s="59">
        <v>490.2</v>
      </c>
    </row>
    <row r="29" spans="1:9" x14ac:dyDescent="0.3">
      <c r="B29" s="60" t="s">
        <v>73</v>
      </c>
      <c r="C29" s="61"/>
      <c r="D29" s="60"/>
      <c r="E29" s="62"/>
      <c r="F29" s="61"/>
      <c r="G29" s="63">
        <f>SUM(G26:G28)</f>
        <v>876.84999999999991</v>
      </c>
    </row>
    <row r="30" spans="1:9" x14ac:dyDescent="0.3">
      <c r="B30" s="64" t="s">
        <v>103</v>
      </c>
      <c r="C30" s="65"/>
      <c r="D30" s="64"/>
      <c r="E30" s="66"/>
      <c r="F30" s="65"/>
      <c r="G30" s="67">
        <f>SUM(G29)</f>
        <v>876.84999999999991</v>
      </c>
    </row>
  </sheetData>
  <mergeCells count="3">
    <mergeCell ref="A1:G1"/>
    <mergeCell ref="A2:G2"/>
    <mergeCell ref="A3:G3"/>
  </mergeCells>
  <pageMargins left="0.49" right="0.15" top="0.6" bottom="0.38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zoomScale="136" zoomScaleNormal="136" workbookViewId="0">
      <selection activeCell="A37" sqref="A37:Q66"/>
    </sheetView>
  </sheetViews>
  <sheetFormatPr defaultRowHeight="15.75" x14ac:dyDescent="0.25"/>
  <cols>
    <col min="1" max="1" width="3.140625" style="120" customWidth="1"/>
    <col min="2" max="2" width="4.42578125" style="121" customWidth="1"/>
    <col min="3" max="3" width="7.42578125" style="68" customWidth="1"/>
    <col min="4" max="4" width="17.7109375" style="68" customWidth="1"/>
    <col min="5" max="5" width="2.5703125" style="68" customWidth="1"/>
    <col min="6" max="6" width="14.28515625" style="68" customWidth="1"/>
    <col min="7" max="7" width="10" style="122" customWidth="1"/>
    <col min="8" max="8" width="2.85546875" style="68" customWidth="1"/>
    <col min="9" max="9" width="9" style="68" customWidth="1"/>
    <col min="10" max="10" width="11.7109375" style="119" customWidth="1"/>
    <col min="11" max="12" width="5.5703125" style="120" customWidth="1"/>
    <col min="13" max="13" width="8.5703125" style="120" customWidth="1"/>
    <col min="14" max="14" width="11.140625" style="224" customWidth="1"/>
    <col min="15" max="15" width="7.28515625" style="224" customWidth="1"/>
    <col min="16" max="16" width="11.140625" style="224" customWidth="1"/>
    <col min="17" max="17" width="12.42578125" style="224" customWidth="1"/>
    <col min="18" max="20" width="10.85546875" style="68" bestFit="1" customWidth="1"/>
    <col min="21" max="16384" width="9.140625" style="68"/>
  </cols>
  <sheetData>
    <row r="1" spans="1:21" ht="18.75" x14ac:dyDescent="0.3">
      <c r="A1" s="274" t="s">
        <v>222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1" ht="18.75" x14ac:dyDescent="0.3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1" ht="18.75" x14ac:dyDescent="0.3">
      <c r="A3" s="274" t="s">
        <v>223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1" x14ac:dyDescent="0.25">
      <c r="A4" s="69" t="s">
        <v>300</v>
      </c>
      <c r="B4" s="70"/>
      <c r="C4" s="71"/>
      <c r="D4" s="71"/>
      <c r="E4" s="71"/>
      <c r="F4" s="71"/>
      <c r="G4" s="71"/>
      <c r="H4" s="70"/>
      <c r="I4" s="71"/>
      <c r="J4" s="71"/>
      <c r="K4" s="71"/>
      <c r="L4" s="71"/>
      <c r="M4" s="71"/>
      <c r="N4" s="207"/>
      <c r="O4" s="207"/>
      <c r="P4" s="207"/>
      <c r="Q4" s="207"/>
    </row>
    <row r="5" spans="1:21" x14ac:dyDescent="0.25">
      <c r="A5" s="277" t="s">
        <v>224</v>
      </c>
      <c r="B5" s="275" t="s">
        <v>225</v>
      </c>
      <c r="C5" s="277" t="s">
        <v>226</v>
      </c>
      <c r="D5" s="277" t="s">
        <v>227</v>
      </c>
      <c r="E5" s="277" t="s">
        <v>228</v>
      </c>
      <c r="F5" s="277" t="s">
        <v>227</v>
      </c>
      <c r="G5" s="278" t="s">
        <v>229</v>
      </c>
      <c r="H5" s="275" t="s">
        <v>230</v>
      </c>
      <c r="I5" s="277" t="s">
        <v>231</v>
      </c>
      <c r="J5" s="280" t="s">
        <v>50</v>
      </c>
      <c r="K5" s="281" t="s">
        <v>232</v>
      </c>
      <c r="L5" s="282"/>
      <c r="M5" s="282"/>
      <c r="N5" s="282"/>
      <c r="O5" s="283"/>
      <c r="P5" s="284" t="s">
        <v>103</v>
      </c>
      <c r="Q5" s="285"/>
    </row>
    <row r="6" spans="1:21" s="73" customFormat="1" x14ac:dyDescent="0.25">
      <c r="A6" s="277"/>
      <c r="B6" s="276"/>
      <c r="C6" s="277"/>
      <c r="D6" s="277"/>
      <c r="E6" s="277"/>
      <c r="F6" s="277"/>
      <c r="G6" s="278"/>
      <c r="H6" s="279"/>
      <c r="I6" s="277"/>
      <c r="J6" s="280"/>
      <c r="K6" s="72" t="s">
        <v>233</v>
      </c>
      <c r="L6" s="72" t="s">
        <v>83</v>
      </c>
      <c r="M6" s="72" t="s">
        <v>234</v>
      </c>
      <c r="N6" s="80" t="s">
        <v>50</v>
      </c>
      <c r="O6" s="80" t="s">
        <v>235</v>
      </c>
      <c r="P6" s="80" t="s">
        <v>236</v>
      </c>
      <c r="Q6" s="80" t="s">
        <v>237</v>
      </c>
    </row>
    <row r="7" spans="1:21" s="73" customFormat="1" x14ac:dyDescent="0.25">
      <c r="A7" s="72">
        <v>1</v>
      </c>
      <c r="B7" s="74" t="s">
        <v>244</v>
      </c>
      <c r="C7" s="75" t="s">
        <v>243</v>
      </c>
      <c r="D7" s="75" t="s">
        <v>245</v>
      </c>
      <c r="E7" s="75">
        <v>2</v>
      </c>
      <c r="F7" s="76"/>
      <c r="G7" s="77">
        <v>20000</v>
      </c>
      <c r="H7" s="76">
        <v>1</v>
      </c>
      <c r="I7" s="78">
        <v>16321</v>
      </c>
      <c r="J7" s="79">
        <v>5000</v>
      </c>
      <c r="K7" s="80" t="s">
        <v>238</v>
      </c>
      <c r="L7" s="72">
        <v>28</v>
      </c>
      <c r="M7" s="75" t="s">
        <v>246</v>
      </c>
      <c r="N7" s="79">
        <v>5000</v>
      </c>
      <c r="O7" s="75"/>
      <c r="P7" s="79">
        <f>SUM(N7:O7)</f>
        <v>5000</v>
      </c>
      <c r="Q7" s="206">
        <f>G7-N7</f>
        <v>15000</v>
      </c>
    </row>
    <row r="8" spans="1:21" x14ac:dyDescent="0.25">
      <c r="A8" s="81"/>
      <c r="B8" s="82"/>
      <c r="C8" s="75"/>
      <c r="D8" s="75"/>
      <c r="E8" s="75"/>
      <c r="F8" s="83"/>
      <c r="G8" s="84"/>
      <c r="H8" s="83">
        <v>2</v>
      </c>
      <c r="I8" s="85">
        <v>16686</v>
      </c>
      <c r="J8" s="79">
        <v>5000</v>
      </c>
      <c r="K8" s="80" t="s">
        <v>239</v>
      </c>
      <c r="L8" s="81">
        <v>26</v>
      </c>
      <c r="M8" s="75" t="s">
        <v>247</v>
      </c>
      <c r="N8" s="79">
        <v>5000</v>
      </c>
      <c r="O8" s="75"/>
      <c r="P8" s="79">
        <f t="shared" ref="P8:P10" si="0">SUM(N8:O8)</f>
        <v>5000</v>
      </c>
      <c r="Q8" s="206">
        <f>Q7-N8</f>
        <v>10000</v>
      </c>
    </row>
    <row r="9" spans="1:21" x14ac:dyDescent="0.25">
      <c r="A9" s="81"/>
      <c r="B9" s="86"/>
      <c r="C9" s="83"/>
      <c r="D9" s="83"/>
      <c r="E9" s="83"/>
      <c r="F9" s="83"/>
      <c r="G9" s="84"/>
      <c r="H9" s="83">
        <v>3</v>
      </c>
      <c r="I9" s="78">
        <v>17051</v>
      </c>
      <c r="J9" s="79">
        <v>5000</v>
      </c>
      <c r="K9" s="80" t="s">
        <v>240</v>
      </c>
      <c r="L9" s="72">
        <v>30</v>
      </c>
      <c r="M9" s="87" t="s">
        <v>242</v>
      </c>
      <c r="N9" s="79"/>
      <c r="O9" s="75"/>
      <c r="P9" s="79">
        <f t="shared" si="0"/>
        <v>0</v>
      </c>
      <c r="Q9" s="206">
        <f t="shared" ref="Q9:Q10" si="1">Q8-N9</f>
        <v>10000</v>
      </c>
    </row>
    <row r="10" spans="1:21" x14ac:dyDescent="0.25">
      <c r="A10" s="81"/>
      <c r="B10" s="86"/>
      <c r="C10" s="83"/>
      <c r="D10" s="83"/>
      <c r="E10" s="83"/>
      <c r="F10" s="83"/>
      <c r="G10" s="84"/>
      <c r="H10" s="83">
        <v>4</v>
      </c>
      <c r="I10" s="78">
        <v>17416</v>
      </c>
      <c r="J10" s="79">
        <v>5000</v>
      </c>
      <c r="K10" s="80" t="s">
        <v>248</v>
      </c>
      <c r="L10" s="72">
        <v>33</v>
      </c>
      <c r="M10" s="75" t="s">
        <v>241</v>
      </c>
      <c r="N10" s="79"/>
      <c r="O10" s="75"/>
      <c r="P10" s="79">
        <f t="shared" si="0"/>
        <v>0</v>
      </c>
      <c r="Q10" s="206">
        <f t="shared" si="1"/>
        <v>10000</v>
      </c>
      <c r="R10" s="88"/>
      <c r="S10" s="88"/>
      <c r="T10" s="88"/>
      <c r="U10" s="88"/>
    </row>
    <row r="11" spans="1:21" ht="16.5" thickBot="1" x14ac:dyDescent="0.3">
      <c r="A11" s="81"/>
      <c r="B11" s="89"/>
      <c r="C11" s="90"/>
      <c r="D11" s="91"/>
      <c r="E11" s="90"/>
      <c r="F11" s="92"/>
      <c r="G11" s="93"/>
      <c r="H11" s="90"/>
      <c r="I11" s="90"/>
      <c r="J11" s="94"/>
      <c r="K11" s="81"/>
      <c r="L11" s="81"/>
      <c r="M11" s="85"/>
      <c r="N11" s="208" t="s">
        <v>73</v>
      </c>
      <c r="O11" s="208">
        <f>SUM(O7:O10)</f>
        <v>0</v>
      </c>
      <c r="P11" s="209">
        <f>SUM(P7:P10)</f>
        <v>10000</v>
      </c>
      <c r="Q11" s="210">
        <f>Q9</f>
        <v>10000</v>
      </c>
    </row>
    <row r="12" spans="1:21" ht="16.5" thickTop="1" x14ac:dyDescent="0.25">
      <c r="A12" s="81">
        <v>2</v>
      </c>
      <c r="B12" s="89" t="s">
        <v>390</v>
      </c>
      <c r="C12" s="85">
        <v>16189</v>
      </c>
      <c r="D12" s="91" t="s">
        <v>254</v>
      </c>
      <c r="E12" s="90"/>
      <c r="F12" s="92" t="s">
        <v>255</v>
      </c>
      <c r="G12" s="95">
        <v>17500</v>
      </c>
      <c r="H12" s="90">
        <v>1</v>
      </c>
      <c r="I12" s="85">
        <v>16554</v>
      </c>
      <c r="J12" s="94">
        <v>3500</v>
      </c>
      <c r="K12" s="81" t="s">
        <v>249</v>
      </c>
      <c r="L12" s="81">
        <v>47</v>
      </c>
      <c r="M12" s="85">
        <v>16550</v>
      </c>
      <c r="N12" s="211">
        <v>3500</v>
      </c>
      <c r="O12" s="91"/>
      <c r="P12" s="79">
        <f>SUM(N12:O12)</f>
        <v>3500</v>
      </c>
      <c r="Q12" s="206">
        <f>G12-N12</f>
        <v>14000</v>
      </c>
    </row>
    <row r="13" spans="1:21" x14ac:dyDescent="0.25">
      <c r="A13" s="81"/>
      <c r="B13" s="89"/>
      <c r="C13" s="90"/>
      <c r="D13" s="91"/>
      <c r="E13" s="90"/>
      <c r="F13" s="92"/>
      <c r="G13" s="95"/>
      <c r="H13" s="90">
        <v>2</v>
      </c>
      <c r="I13" s="85">
        <v>16919</v>
      </c>
      <c r="J13" s="94">
        <v>3500</v>
      </c>
      <c r="K13" s="81" t="s">
        <v>240</v>
      </c>
      <c r="L13" s="81">
        <v>11</v>
      </c>
      <c r="M13" s="85">
        <v>16928</v>
      </c>
      <c r="N13" s="211">
        <v>3500</v>
      </c>
      <c r="O13" s="91">
        <v>18</v>
      </c>
      <c r="P13" s="79">
        <f t="shared" ref="P13:P15" si="2">SUM(N13:O13)</f>
        <v>3518</v>
      </c>
      <c r="Q13" s="206">
        <f>Q12-N13</f>
        <v>10500</v>
      </c>
    </row>
    <row r="14" spans="1:21" x14ac:dyDescent="0.25">
      <c r="A14" s="81"/>
      <c r="B14" s="89"/>
      <c r="C14" s="90"/>
      <c r="D14" s="91"/>
      <c r="E14" s="90"/>
      <c r="F14" s="92"/>
      <c r="G14" s="95"/>
      <c r="H14" s="90">
        <v>3</v>
      </c>
      <c r="I14" s="85">
        <v>17284</v>
      </c>
      <c r="J14" s="94">
        <v>3500</v>
      </c>
      <c r="K14" s="81" t="s">
        <v>251</v>
      </c>
      <c r="L14" s="81">
        <v>17</v>
      </c>
      <c r="M14" s="85">
        <v>17645</v>
      </c>
      <c r="N14" s="211">
        <v>3500</v>
      </c>
      <c r="O14" s="91"/>
      <c r="P14" s="79">
        <f t="shared" si="2"/>
        <v>3500</v>
      </c>
      <c r="Q14" s="206">
        <f t="shared" ref="Q14:Q16" si="3">Q13-N14</f>
        <v>7000</v>
      </c>
    </row>
    <row r="15" spans="1:21" x14ac:dyDescent="0.25">
      <c r="A15" s="81"/>
      <c r="B15" s="89"/>
      <c r="C15" s="90"/>
      <c r="D15" s="91"/>
      <c r="E15" s="90"/>
      <c r="F15" s="92"/>
      <c r="G15" s="95"/>
      <c r="H15" s="90">
        <v>4</v>
      </c>
      <c r="I15" s="85">
        <v>17650</v>
      </c>
      <c r="J15" s="94">
        <v>3500</v>
      </c>
      <c r="K15" s="81" t="s">
        <v>252</v>
      </c>
      <c r="L15" s="81">
        <v>9</v>
      </c>
      <c r="M15" s="85">
        <v>18014</v>
      </c>
      <c r="N15" s="211">
        <v>3500</v>
      </c>
      <c r="O15" s="91"/>
      <c r="P15" s="79">
        <f t="shared" si="2"/>
        <v>3500</v>
      </c>
      <c r="Q15" s="206">
        <f t="shared" si="3"/>
        <v>3500</v>
      </c>
    </row>
    <row r="16" spans="1:21" x14ac:dyDescent="0.25">
      <c r="A16" s="81"/>
      <c r="B16" s="89"/>
      <c r="C16" s="90"/>
      <c r="D16" s="91"/>
      <c r="E16" s="90"/>
      <c r="F16" s="92"/>
      <c r="G16" s="95"/>
      <c r="H16" s="90">
        <v>5</v>
      </c>
      <c r="I16" s="85">
        <v>18015</v>
      </c>
      <c r="J16" s="94">
        <v>3500</v>
      </c>
      <c r="K16" s="81"/>
      <c r="L16" s="81"/>
      <c r="M16" s="85"/>
      <c r="N16" s="211"/>
      <c r="O16" s="91"/>
      <c r="P16" s="79"/>
      <c r="Q16" s="206">
        <f t="shared" si="3"/>
        <v>3500</v>
      </c>
    </row>
    <row r="17" spans="1:17" ht="16.5" thickBot="1" x14ac:dyDescent="0.3">
      <c r="A17" s="81"/>
      <c r="B17" s="89"/>
      <c r="C17" s="90"/>
      <c r="D17" s="91"/>
      <c r="E17" s="90"/>
      <c r="F17" s="92"/>
      <c r="G17" s="95"/>
      <c r="H17" s="90"/>
      <c r="I17" s="90"/>
      <c r="J17" s="94"/>
      <c r="K17" s="81"/>
      <c r="L17" s="81"/>
      <c r="M17" s="85"/>
      <c r="N17" s="208" t="s">
        <v>73</v>
      </c>
      <c r="O17" s="208">
        <f>SUM(O12:O16)</f>
        <v>18</v>
      </c>
      <c r="P17" s="209">
        <f>SUM(P12:P16)</f>
        <v>14018</v>
      </c>
      <c r="Q17" s="210">
        <f>Q16</f>
        <v>3500</v>
      </c>
    </row>
    <row r="18" spans="1:17" ht="16.5" thickTop="1" x14ac:dyDescent="0.25">
      <c r="A18" s="81">
        <v>3</v>
      </c>
      <c r="B18" s="86" t="s">
        <v>391</v>
      </c>
      <c r="C18" s="85">
        <v>16615</v>
      </c>
      <c r="D18" s="91" t="s">
        <v>256</v>
      </c>
      <c r="E18" s="90">
        <v>5</v>
      </c>
      <c r="F18" s="92" t="s">
        <v>257</v>
      </c>
      <c r="G18" s="95">
        <v>20000</v>
      </c>
      <c r="H18" s="90">
        <v>1</v>
      </c>
      <c r="I18" s="85">
        <v>16980</v>
      </c>
      <c r="J18" s="94">
        <v>4000</v>
      </c>
      <c r="K18" s="81" t="s">
        <v>240</v>
      </c>
      <c r="L18" s="81">
        <v>38</v>
      </c>
      <c r="M18" s="85">
        <v>17048</v>
      </c>
      <c r="N18" s="211">
        <v>4000</v>
      </c>
      <c r="O18" s="91">
        <v>136</v>
      </c>
      <c r="P18" s="79">
        <f>SUM(N18:O18)</f>
        <v>4136</v>
      </c>
      <c r="Q18" s="206">
        <f>G18-N18</f>
        <v>16000</v>
      </c>
    </row>
    <row r="19" spans="1:17" x14ac:dyDescent="0.25">
      <c r="A19" s="81"/>
      <c r="B19" s="89"/>
      <c r="C19" s="90"/>
      <c r="D19" s="91"/>
      <c r="E19" s="90"/>
      <c r="F19" s="92"/>
      <c r="G19" s="95"/>
      <c r="H19" s="90">
        <v>2</v>
      </c>
      <c r="I19" s="85">
        <v>17345</v>
      </c>
      <c r="J19" s="94">
        <v>4000</v>
      </c>
      <c r="K19" s="81" t="s">
        <v>251</v>
      </c>
      <c r="L19" s="81">
        <v>3</v>
      </c>
      <c r="M19" s="85">
        <v>17466</v>
      </c>
      <c r="N19" s="211">
        <v>2500</v>
      </c>
      <c r="O19" s="91">
        <v>14</v>
      </c>
      <c r="P19" s="79">
        <f t="shared" ref="P19:P22" si="4">SUM(N19:O19)</f>
        <v>2514</v>
      </c>
      <c r="Q19" s="206">
        <f>Q18-N19</f>
        <v>13500</v>
      </c>
    </row>
    <row r="20" spans="1:17" x14ac:dyDescent="0.25">
      <c r="A20" s="81"/>
      <c r="B20" s="89"/>
      <c r="C20" s="90"/>
      <c r="D20" s="91"/>
      <c r="E20" s="90"/>
      <c r="F20" s="92"/>
      <c r="G20" s="95"/>
      <c r="H20" s="90">
        <v>3</v>
      </c>
      <c r="I20" s="85">
        <v>17711</v>
      </c>
      <c r="J20" s="94">
        <v>4000</v>
      </c>
      <c r="K20" s="81" t="s">
        <v>251</v>
      </c>
      <c r="L20" s="81">
        <v>7</v>
      </c>
      <c r="M20" s="85">
        <v>17577</v>
      </c>
      <c r="N20" s="211">
        <v>1500</v>
      </c>
      <c r="O20" s="91">
        <v>327</v>
      </c>
      <c r="P20" s="79">
        <f t="shared" si="4"/>
        <v>1827</v>
      </c>
      <c r="Q20" s="206">
        <f t="shared" ref="Q20:Q22" si="5">Q19-N20</f>
        <v>12000</v>
      </c>
    </row>
    <row r="21" spans="1:17" x14ac:dyDescent="0.25">
      <c r="A21" s="81"/>
      <c r="B21" s="89"/>
      <c r="C21" s="90"/>
      <c r="D21" s="91"/>
      <c r="E21" s="90"/>
      <c r="F21" s="92"/>
      <c r="G21" s="95"/>
      <c r="H21" s="90">
        <v>4</v>
      </c>
      <c r="I21" s="85">
        <v>18076</v>
      </c>
      <c r="J21" s="94">
        <v>4000</v>
      </c>
      <c r="K21" s="81" t="s">
        <v>252</v>
      </c>
      <c r="L21" s="81">
        <v>2</v>
      </c>
      <c r="M21" s="85">
        <v>17735</v>
      </c>
      <c r="N21" s="211">
        <v>4000</v>
      </c>
      <c r="O21" s="91">
        <v>230</v>
      </c>
      <c r="P21" s="79">
        <f t="shared" si="4"/>
        <v>4230</v>
      </c>
      <c r="Q21" s="206">
        <f t="shared" si="5"/>
        <v>8000</v>
      </c>
    </row>
    <row r="22" spans="1:17" x14ac:dyDescent="0.25">
      <c r="A22" s="81"/>
      <c r="B22" s="89"/>
      <c r="C22" s="90"/>
      <c r="D22" s="91"/>
      <c r="E22" s="90"/>
      <c r="F22" s="92"/>
      <c r="G22" s="95"/>
      <c r="H22" s="90">
        <v>5</v>
      </c>
      <c r="I22" s="85">
        <v>18441</v>
      </c>
      <c r="J22" s="94">
        <v>4000</v>
      </c>
      <c r="K22" s="81" t="s">
        <v>253</v>
      </c>
      <c r="L22" s="81">
        <v>11</v>
      </c>
      <c r="M22" s="85">
        <v>18238</v>
      </c>
      <c r="N22" s="211">
        <v>4000</v>
      </c>
      <c r="O22" s="91">
        <v>324</v>
      </c>
      <c r="P22" s="79">
        <f t="shared" si="4"/>
        <v>4324</v>
      </c>
      <c r="Q22" s="206">
        <f t="shared" si="5"/>
        <v>4000</v>
      </c>
    </row>
    <row r="23" spans="1:17" ht="16.5" thickBot="1" x14ac:dyDescent="0.3">
      <c r="A23" s="81"/>
      <c r="B23" s="89"/>
      <c r="C23" s="90"/>
      <c r="D23" s="91"/>
      <c r="E23" s="90"/>
      <c r="F23" s="92"/>
      <c r="G23" s="95"/>
      <c r="H23" s="90"/>
      <c r="I23" s="85"/>
      <c r="J23" s="94"/>
      <c r="K23" s="81"/>
      <c r="L23" s="81"/>
      <c r="M23" s="81"/>
      <c r="N23" s="208" t="s">
        <v>73</v>
      </c>
      <c r="O23" s="208">
        <f>SUM(O18:O22)</f>
        <v>1031</v>
      </c>
      <c r="P23" s="209">
        <f>SUM(P18:P22)</f>
        <v>17031</v>
      </c>
      <c r="Q23" s="210">
        <f>Q22</f>
        <v>4000</v>
      </c>
    </row>
    <row r="24" spans="1:17" ht="16.5" thickTop="1" x14ac:dyDescent="0.25">
      <c r="A24" s="81">
        <v>4</v>
      </c>
      <c r="B24" s="96" t="s">
        <v>392</v>
      </c>
      <c r="C24" s="85">
        <v>16945</v>
      </c>
      <c r="D24" s="92" t="s">
        <v>258</v>
      </c>
      <c r="E24" s="90">
        <v>5</v>
      </c>
      <c r="F24" s="92" t="s">
        <v>259</v>
      </c>
      <c r="G24" s="95">
        <v>25000</v>
      </c>
      <c r="H24" s="90">
        <v>1</v>
      </c>
      <c r="I24" s="85">
        <v>17310</v>
      </c>
      <c r="J24" s="94">
        <v>5000</v>
      </c>
      <c r="K24" s="81" t="s">
        <v>250</v>
      </c>
      <c r="L24" s="81">
        <v>35</v>
      </c>
      <c r="M24" s="85">
        <v>17375</v>
      </c>
      <c r="N24" s="211">
        <v>5000</v>
      </c>
      <c r="O24" s="212">
        <v>128</v>
      </c>
      <c r="P24" s="79">
        <f>SUM(N24:O24)</f>
        <v>5128</v>
      </c>
      <c r="Q24" s="206">
        <f>G24-N24</f>
        <v>20000</v>
      </c>
    </row>
    <row r="25" spans="1:17" x14ac:dyDescent="0.25">
      <c r="A25" s="81"/>
      <c r="B25" s="89"/>
      <c r="C25" s="90"/>
      <c r="D25" s="91"/>
      <c r="E25" s="90"/>
      <c r="F25" s="92"/>
      <c r="G25" s="95"/>
      <c r="H25" s="90">
        <v>2</v>
      </c>
      <c r="I25" s="85">
        <v>17676</v>
      </c>
      <c r="J25" s="94">
        <v>5000</v>
      </c>
      <c r="K25" s="81" t="s">
        <v>251</v>
      </c>
      <c r="L25" s="81">
        <v>32</v>
      </c>
      <c r="M25" s="85">
        <v>17692</v>
      </c>
      <c r="N25" s="211">
        <v>5000</v>
      </c>
      <c r="O25" s="212">
        <v>100</v>
      </c>
      <c r="P25" s="79">
        <f t="shared" ref="P25:P29" si="6">SUM(N25:O25)</f>
        <v>5100</v>
      </c>
      <c r="Q25" s="206">
        <f>Q24-N25</f>
        <v>15000</v>
      </c>
    </row>
    <row r="26" spans="1:17" x14ac:dyDescent="0.25">
      <c r="A26" s="81"/>
      <c r="B26" s="89"/>
      <c r="C26" s="90"/>
      <c r="D26" s="91"/>
      <c r="E26" s="90"/>
      <c r="F26" s="92"/>
      <c r="G26" s="95"/>
      <c r="H26" s="90">
        <v>3</v>
      </c>
      <c r="I26" s="85">
        <v>18041</v>
      </c>
      <c r="J26" s="94">
        <v>5000</v>
      </c>
      <c r="K26" s="81" t="s">
        <v>252</v>
      </c>
      <c r="L26" s="81">
        <v>20</v>
      </c>
      <c r="M26" s="85">
        <v>18042</v>
      </c>
      <c r="N26" s="211">
        <v>5000</v>
      </c>
      <c r="O26" s="212"/>
      <c r="P26" s="79">
        <f t="shared" si="6"/>
        <v>5000</v>
      </c>
      <c r="Q26" s="206">
        <f t="shared" ref="Q26:Q29" si="7">Q25-N26</f>
        <v>10000</v>
      </c>
    </row>
    <row r="27" spans="1:17" x14ac:dyDescent="0.25">
      <c r="A27" s="81"/>
      <c r="B27" s="89"/>
      <c r="C27" s="90"/>
      <c r="D27" s="91"/>
      <c r="E27" s="90"/>
      <c r="F27" s="92"/>
      <c r="G27" s="95"/>
      <c r="H27" s="90">
        <v>4</v>
      </c>
      <c r="I27" s="85">
        <v>18406</v>
      </c>
      <c r="J27" s="94">
        <v>5000</v>
      </c>
      <c r="K27" s="81" t="s">
        <v>260</v>
      </c>
      <c r="L27" s="81">
        <v>48</v>
      </c>
      <c r="M27" s="85">
        <v>20655</v>
      </c>
      <c r="N27" s="212">
        <v>500</v>
      </c>
      <c r="O27" s="212"/>
      <c r="P27" s="79">
        <f t="shared" si="6"/>
        <v>500</v>
      </c>
      <c r="Q27" s="206">
        <f t="shared" si="7"/>
        <v>9500</v>
      </c>
    </row>
    <row r="28" spans="1:17" x14ac:dyDescent="0.25">
      <c r="A28" s="81"/>
      <c r="B28" s="89"/>
      <c r="C28" s="90"/>
      <c r="D28" s="91"/>
      <c r="E28" s="90"/>
      <c r="F28" s="92"/>
      <c r="G28" s="95"/>
      <c r="H28" s="90">
        <v>5</v>
      </c>
      <c r="I28" s="85">
        <v>18771</v>
      </c>
      <c r="J28" s="94">
        <v>5000</v>
      </c>
      <c r="K28" s="81" t="s">
        <v>261</v>
      </c>
      <c r="L28" s="81">
        <v>46</v>
      </c>
      <c r="M28" s="85">
        <v>20695</v>
      </c>
      <c r="N28" s="212">
        <v>500</v>
      </c>
      <c r="O28" s="212"/>
      <c r="P28" s="79">
        <f t="shared" si="6"/>
        <v>500</v>
      </c>
      <c r="Q28" s="206">
        <f t="shared" si="7"/>
        <v>9000</v>
      </c>
    </row>
    <row r="29" spans="1:17" x14ac:dyDescent="0.25">
      <c r="A29" s="81"/>
      <c r="B29" s="89"/>
      <c r="C29" s="90"/>
      <c r="D29" s="91"/>
      <c r="E29" s="90"/>
      <c r="F29" s="92"/>
      <c r="G29" s="95"/>
      <c r="H29" s="90"/>
      <c r="I29" s="85"/>
      <c r="J29" s="94"/>
      <c r="K29" s="81" t="s">
        <v>262</v>
      </c>
      <c r="L29" s="81">
        <v>32</v>
      </c>
      <c r="M29" s="85">
        <v>20773</v>
      </c>
      <c r="N29" s="213">
        <v>1000</v>
      </c>
      <c r="O29" s="213"/>
      <c r="P29" s="79">
        <f t="shared" si="6"/>
        <v>1000</v>
      </c>
      <c r="Q29" s="206">
        <f t="shared" si="7"/>
        <v>8000</v>
      </c>
    </row>
    <row r="30" spans="1:17" ht="16.5" thickBot="1" x14ac:dyDescent="0.3">
      <c r="A30" s="81"/>
      <c r="B30" s="89"/>
      <c r="C30" s="90"/>
      <c r="D30" s="91"/>
      <c r="E30" s="90"/>
      <c r="F30" s="92"/>
      <c r="G30" s="95"/>
      <c r="H30" s="90"/>
      <c r="I30" s="85"/>
      <c r="J30" s="94"/>
      <c r="K30" s="81"/>
      <c r="L30" s="81"/>
      <c r="M30" s="81"/>
      <c r="N30" s="208" t="s">
        <v>73</v>
      </c>
      <c r="O30" s="214">
        <f>SUM(O24:O29)</f>
        <v>228</v>
      </c>
      <c r="P30" s="209">
        <f>SUM(P24:P29)</f>
        <v>17228</v>
      </c>
      <c r="Q30" s="210">
        <f>Q29</f>
        <v>8000</v>
      </c>
    </row>
    <row r="31" spans="1:17" ht="16.5" thickTop="1" x14ac:dyDescent="0.25">
      <c r="A31" s="81">
        <v>5</v>
      </c>
      <c r="B31" s="96" t="s">
        <v>393</v>
      </c>
      <c r="C31" s="85">
        <v>17050</v>
      </c>
      <c r="D31" s="92" t="s">
        <v>264</v>
      </c>
      <c r="E31" s="90">
        <v>5</v>
      </c>
      <c r="F31" s="92" t="s">
        <v>265</v>
      </c>
      <c r="G31" s="95">
        <v>20000</v>
      </c>
      <c r="H31" s="90">
        <v>1</v>
      </c>
      <c r="I31" s="85">
        <v>17415</v>
      </c>
      <c r="J31" s="94">
        <v>4000</v>
      </c>
      <c r="K31" s="97"/>
      <c r="L31" s="97"/>
      <c r="M31" s="98"/>
      <c r="N31" s="211"/>
      <c r="O31" s="91"/>
      <c r="P31" s="79">
        <f>SUM(N31:O31)</f>
        <v>0</v>
      </c>
      <c r="Q31" s="206">
        <f>G31-N31</f>
        <v>20000</v>
      </c>
    </row>
    <row r="32" spans="1:17" x14ac:dyDescent="0.25">
      <c r="A32" s="81"/>
      <c r="B32" s="89"/>
      <c r="C32" s="90"/>
      <c r="D32" s="91"/>
      <c r="E32" s="90"/>
      <c r="F32" s="92"/>
      <c r="G32" s="95"/>
      <c r="H32" s="90">
        <v>2</v>
      </c>
      <c r="I32" s="85">
        <v>17781</v>
      </c>
      <c r="J32" s="94">
        <v>4000</v>
      </c>
      <c r="K32" s="81"/>
      <c r="L32" s="81"/>
      <c r="M32" s="81"/>
      <c r="N32" s="211"/>
      <c r="O32" s="91"/>
      <c r="P32" s="79">
        <f t="shared" ref="P32:P35" si="8">SUM(N32:O32)</f>
        <v>0</v>
      </c>
      <c r="Q32" s="206">
        <f>Q31-N32</f>
        <v>20000</v>
      </c>
    </row>
    <row r="33" spans="1:21" x14ac:dyDescent="0.25">
      <c r="A33" s="81"/>
      <c r="B33" s="89"/>
      <c r="C33" s="90"/>
      <c r="D33" s="91"/>
      <c r="E33" s="90"/>
      <c r="F33" s="92"/>
      <c r="G33" s="95"/>
      <c r="H33" s="90">
        <v>3</v>
      </c>
      <c r="I33" s="85">
        <v>18146</v>
      </c>
      <c r="J33" s="94">
        <v>4000</v>
      </c>
      <c r="K33" s="81"/>
      <c r="L33" s="81"/>
      <c r="M33" s="81"/>
      <c r="N33" s="211"/>
      <c r="O33" s="91"/>
      <c r="P33" s="79">
        <f t="shared" si="8"/>
        <v>0</v>
      </c>
      <c r="Q33" s="206">
        <f t="shared" ref="Q33:Q35" si="9">Q32-N33</f>
        <v>20000</v>
      </c>
    </row>
    <row r="34" spans="1:21" x14ac:dyDescent="0.25">
      <c r="A34" s="81"/>
      <c r="B34" s="89"/>
      <c r="C34" s="90"/>
      <c r="D34" s="91"/>
      <c r="E34" s="90"/>
      <c r="F34" s="92"/>
      <c r="G34" s="95"/>
      <c r="H34" s="90">
        <v>4</v>
      </c>
      <c r="I34" s="85">
        <v>18511</v>
      </c>
      <c r="J34" s="94">
        <v>4000</v>
      </c>
      <c r="K34" s="81"/>
      <c r="L34" s="81"/>
      <c r="M34" s="81"/>
      <c r="N34" s="211"/>
      <c r="O34" s="91"/>
      <c r="P34" s="79">
        <f t="shared" si="8"/>
        <v>0</v>
      </c>
      <c r="Q34" s="206">
        <f t="shared" si="9"/>
        <v>20000</v>
      </c>
    </row>
    <row r="35" spans="1:21" ht="16.5" thickBot="1" x14ac:dyDescent="0.3">
      <c r="A35" s="81"/>
      <c r="B35" s="89"/>
      <c r="C35" s="90"/>
      <c r="D35" s="91"/>
      <c r="E35" s="90"/>
      <c r="F35" s="92"/>
      <c r="G35" s="95"/>
      <c r="H35" s="90">
        <v>5</v>
      </c>
      <c r="I35" s="85">
        <v>18876</v>
      </c>
      <c r="J35" s="94">
        <v>4000</v>
      </c>
      <c r="K35" s="81"/>
      <c r="L35" s="81"/>
      <c r="M35" s="81"/>
      <c r="N35" s="208"/>
      <c r="O35" s="208"/>
      <c r="P35" s="79">
        <f t="shared" si="8"/>
        <v>0</v>
      </c>
      <c r="Q35" s="206">
        <f t="shared" si="9"/>
        <v>20000</v>
      </c>
    </row>
    <row r="36" spans="1:21" ht="17.25" thickTop="1" thickBot="1" x14ac:dyDescent="0.3">
      <c r="A36" s="81"/>
      <c r="B36" s="89"/>
      <c r="C36" s="90"/>
      <c r="D36" s="91"/>
      <c r="E36" s="90"/>
      <c r="F36" s="92"/>
      <c r="G36" s="95"/>
      <c r="H36" s="90"/>
      <c r="I36" s="85"/>
      <c r="J36" s="94"/>
      <c r="K36" s="81"/>
      <c r="L36" s="81"/>
      <c r="M36" s="81"/>
      <c r="N36" s="208" t="s">
        <v>73</v>
      </c>
      <c r="O36" s="208">
        <f>SUM(O31:O35)</f>
        <v>0</v>
      </c>
      <c r="P36" s="209">
        <f>SUM(P31:P35)</f>
        <v>0</v>
      </c>
      <c r="Q36" s="210">
        <f>Q35</f>
        <v>20000</v>
      </c>
    </row>
    <row r="37" spans="1:21" ht="16.5" thickTop="1" x14ac:dyDescent="0.25">
      <c r="A37" s="81">
        <v>6</v>
      </c>
      <c r="B37" s="96" t="s">
        <v>394</v>
      </c>
      <c r="C37" s="85">
        <v>17050</v>
      </c>
      <c r="D37" s="92" t="s">
        <v>266</v>
      </c>
      <c r="E37" s="90"/>
      <c r="F37" s="92" t="s">
        <v>267</v>
      </c>
      <c r="G37" s="95">
        <v>25000</v>
      </c>
      <c r="H37" s="90">
        <v>1</v>
      </c>
      <c r="I37" s="85">
        <v>17415</v>
      </c>
      <c r="J37" s="94">
        <v>5000</v>
      </c>
      <c r="K37" s="81" t="s">
        <v>250</v>
      </c>
      <c r="L37" s="81">
        <v>38</v>
      </c>
      <c r="M37" s="85">
        <v>17419</v>
      </c>
      <c r="N37" s="211">
        <v>5000</v>
      </c>
      <c r="O37" s="215">
        <v>8</v>
      </c>
      <c r="P37" s="79">
        <f>SUM(N37:O37)</f>
        <v>5008</v>
      </c>
      <c r="Q37" s="206">
        <f>G37-N37</f>
        <v>20000</v>
      </c>
    </row>
    <row r="38" spans="1:21" x14ac:dyDescent="0.25">
      <c r="A38" s="81"/>
      <c r="B38" s="89"/>
      <c r="C38" s="90"/>
      <c r="D38" s="91"/>
      <c r="E38" s="90"/>
      <c r="F38" s="92"/>
      <c r="G38" s="95"/>
      <c r="H38" s="90">
        <v>2</v>
      </c>
      <c r="I38" s="85">
        <v>17781</v>
      </c>
      <c r="J38" s="94">
        <v>5000</v>
      </c>
      <c r="K38" s="81" t="s">
        <v>252</v>
      </c>
      <c r="L38" s="81">
        <v>1</v>
      </c>
      <c r="M38" s="85">
        <v>17816</v>
      </c>
      <c r="N38" s="211">
        <v>5000</v>
      </c>
      <c r="O38" s="91">
        <v>70</v>
      </c>
      <c r="P38" s="79">
        <f t="shared" ref="P38:P41" si="10">SUM(N38:O38)</f>
        <v>5070</v>
      </c>
      <c r="Q38" s="206">
        <f>Q37-N38</f>
        <v>15000</v>
      </c>
    </row>
    <row r="39" spans="1:21" x14ac:dyDescent="0.25">
      <c r="A39" s="81"/>
      <c r="B39" s="89"/>
      <c r="C39" s="90"/>
      <c r="D39" s="91"/>
      <c r="E39" s="90"/>
      <c r="F39" s="92"/>
      <c r="G39" s="95"/>
      <c r="H39" s="90">
        <v>3</v>
      </c>
      <c r="I39" s="85">
        <v>18146</v>
      </c>
      <c r="J39" s="94">
        <v>5000</v>
      </c>
      <c r="K39" s="81"/>
      <c r="L39" s="81"/>
      <c r="M39" s="81"/>
      <c r="N39" s="211"/>
      <c r="O39" s="91"/>
      <c r="P39" s="79">
        <f t="shared" si="10"/>
        <v>0</v>
      </c>
      <c r="Q39" s="206"/>
    </row>
    <row r="40" spans="1:21" x14ac:dyDescent="0.25">
      <c r="A40" s="81"/>
      <c r="B40" s="89"/>
      <c r="C40" s="90"/>
      <c r="D40" s="91"/>
      <c r="E40" s="90"/>
      <c r="F40" s="92"/>
      <c r="G40" s="95"/>
      <c r="H40" s="90">
        <v>4</v>
      </c>
      <c r="I40" s="85">
        <v>18511</v>
      </c>
      <c r="J40" s="94">
        <v>5000</v>
      </c>
      <c r="K40" s="81"/>
      <c r="L40" s="81"/>
      <c r="M40" s="81"/>
      <c r="N40" s="211"/>
      <c r="O40" s="91"/>
      <c r="P40" s="79">
        <f t="shared" si="10"/>
        <v>0</v>
      </c>
      <c r="Q40" s="206"/>
    </row>
    <row r="41" spans="1:21" x14ac:dyDescent="0.25">
      <c r="A41" s="81"/>
      <c r="B41" s="89"/>
      <c r="C41" s="90"/>
      <c r="D41" s="91"/>
      <c r="E41" s="90"/>
      <c r="F41" s="92"/>
      <c r="G41" s="95"/>
      <c r="H41" s="90">
        <v>5</v>
      </c>
      <c r="I41" s="85">
        <v>18876</v>
      </c>
      <c r="J41" s="94">
        <v>5000</v>
      </c>
      <c r="K41" s="81"/>
      <c r="L41" s="81"/>
      <c r="M41" s="81"/>
      <c r="N41" s="211"/>
      <c r="O41" s="91"/>
      <c r="P41" s="79">
        <f t="shared" si="10"/>
        <v>0</v>
      </c>
      <c r="Q41" s="206"/>
    </row>
    <row r="42" spans="1:21" ht="16.5" thickBot="1" x14ac:dyDescent="0.3">
      <c r="A42" s="81"/>
      <c r="B42" s="89"/>
      <c r="C42" s="90"/>
      <c r="D42" s="91"/>
      <c r="E42" s="90"/>
      <c r="F42" s="92"/>
      <c r="G42" s="95"/>
      <c r="H42" s="90"/>
      <c r="I42" s="90"/>
      <c r="J42" s="94"/>
      <c r="K42" s="81"/>
      <c r="L42" s="81"/>
      <c r="M42" s="81"/>
      <c r="N42" s="208" t="s">
        <v>73</v>
      </c>
      <c r="O42" s="208">
        <f>SUM(O37:O41)</f>
        <v>78</v>
      </c>
      <c r="P42" s="209">
        <f>SUM(P37:P41)</f>
        <v>10078</v>
      </c>
      <c r="Q42" s="210">
        <f>Q38</f>
        <v>15000</v>
      </c>
    </row>
    <row r="43" spans="1:21" ht="16.5" thickTop="1" x14ac:dyDescent="0.25">
      <c r="A43" s="81">
        <v>7</v>
      </c>
      <c r="B43" s="96" t="s">
        <v>395</v>
      </c>
      <c r="C43" s="205">
        <v>17105</v>
      </c>
      <c r="D43" s="92" t="s">
        <v>269</v>
      </c>
      <c r="E43" s="90"/>
      <c r="F43" s="92" t="s">
        <v>268</v>
      </c>
      <c r="G43" s="95">
        <v>30000</v>
      </c>
      <c r="H43" s="90">
        <v>1</v>
      </c>
      <c r="I43" s="85">
        <v>17470</v>
      </c>
      <c r="J43" s="94">
        <v>6000</v>
      </c>
      <c r="K43" s="81" t="s">
        <v>270</v>
      </c>
      <c r="L43" s="81">
        <v>48</v>
      </c>
      <c r="M43" s="85">
        <v>20613</v>
      </c>
      <c r="N43" s="211">
        <v>22000</v>
      </c>
      <c r="O43" s="91"/>
      <c r="P43" s="211">
        <v>22000</v>
      </c>
      <c r="Q43" s="216">
        <f>G43-N43</f>
        <v>8000</v>
      </c>
    </row>
    <row r="44" spans="1:21" x14ac:dyDescent="0.25">
      <c r="A44" s="81"/>
      <c r="B44" s="89"/>
      <c r="C44" s="90"/>
      <c r="D44" s="91"/>
      <c r="E44" s="90"/>
      <c r="F44" s="92"/>
      <c r="G44" s="95"/>
      <c r="H44" s="90">
        <v>2</v>
      </c>
      <c r="I44" s="85">
        <v>17836</v>
      </c>
      <c r="J44" s="94">
        <v>6000</v>
      </c>
      <c r="K44" s="81"/>
      <c r="L44" s="81"/>
      <c r="M44" s="81"/>
      <c r="N44" s="211"/>
      <c r="O44" s="91"/>
      <c r="P44" s="211"/>
      <c r="Q44" s="216"/>
    </row>
    <row r="45" spans="1:21" x14ac:dyDescent="0.25">
      <c r="A45" s="81"/>
      <c r="B45" s="89"/>
      <c r="C45" s="90"/>
      <c r="D45" s="91"/>
      <c r="E45" s="90"/>
      <c r="F45" s="92"/>
      <c r="G45" s="95"/>
      <c r="H45" s="90">
        <v>3</v>
      </c>
      <c r="I45" s="85">
        <v>18201</v>
      </c>
      <c r="J45" s="94">
        <v>6000</v>
      </c>
      <c r="K45" s="81"/>
      <c r="L45" s="81"/>
      <c r="M45" s="81"/>
      <c r="N45" s="211"/>
      <c r="O45" s="91"/>
      <c r="P45" s="211"/>
      <c r="Q45" s="216"/>
    </row>
    <row r="46" spans="1:21" x14ac:dyDescent="0.25">
      <c r="A46" s="81"/>
      <c r="B46" s="89"/>
      <c r="C46" s="90"/>
      <c r="D46" s="91"/>
      <c r="E46" s="90"/>
      <c r="F46" s="92"/>
      <c r="G46" s="95"/>
      <c r="H46" s="90">
        <v>4</v>
      </c>
      <c r="I46" s="85">
        <v>18566</v>
      </c>
      <c r="J46" s="94">
        <v>6000</v>
      </c>
      <c r="K46" s="81"/>
      <c r="L46" s="81"/>
      <c r="M46" s="81"/>
      <c r="N46" s="211"/>
      <c r="O46" s="91"/>
      <c r="P46" s="211"/>
      <c r="Q46" s="216"/>
    </row>
    <row r="47" spans="1:21" x14ac:dyDescent="0.25">
      <c r="A47" s="81"/>
      <c r="B47" s="89"/>
      <c r="C47" s="90"/>
      <c r="D47" s="91"/>
      <c r="E47" s="90"/>
      <c r="F47" s="92"/>
      <c r="G47" s="95"/>
      <c r="H47" s="90">
        <v>5</v>
      </c>
      <c r="I47" s="85">
        <v>18931</v>
      </c>
      <c r="J47" s="94">
        <v>6000</v>
      </c>
      <c r="K47" s="81"/>
      <c r="L47" s="81"/>
      <c r="M47" s="81"/>
      <c r="N47" s="211"/>
      <c r="O47" s="91"/>
      <c r="P47" s="211"/>
      <c r="Q47" s="216"/>
      <c r="R47" s="99"/>
      <c r="S47" s="88"/>
      <c r="T47" s="88"/>
      <c r="U47" s="88"/>
    </row>
    <row r="48" spans="1:21" ht="16.5" thickBot="1" x14ac:dyDescent="0.3">
      <c r="A48" s="81"/>
      <c r="B48" s="89"/>
      <c r="C48" s="90"/>
      <c r="D48" s="91"/>
      <c r="E48" s="90"/>
      <c r="F48" s="92"/>
      <c r="G48" s="95"/>
      <c r="H48" s="90"/>
      <c r="I48" s="85"/>
      <c r="J48" s="94"/>
      <c r="K48" s="81"/>
      <c r="L48" s="81"/>
      <c r="M48" s="81"/>
      <c r="N48" s="208" t="s">
        <v>73</v>
      </c>
      <c r="O48" s="208">
        <f>SUM(O43:O47)</f>
        <v>0</v>
      </c>
      <c r="P48" s="209">
        <f>SUM(P43:P47)</f>
        <v>22000</v>
      </c>
      <c r="Q48" s="210">
        <f>Q43</f>
        <v>8000</v>
      </c>
      <c r="T48" s="99"/>
    </row>
    <row r="49" spans="1:17" ht="16.5" thickTop="1" x14ac:dyDescent="0.25">
      <c r="A49" s="81">
        <v>8</v>
      </c>
      <c r="B49" s="96" t="s">
        <v>396</v>
      </c>
      <c r="C49" s="85">
        <v>17370</v>
      </c>
      <c r="D49" s="100" t="s">
        <v>273</v>
      </c>
      <c r="E49" s="90"/>
      <c r="F49" s="100" t="s">
        <v>274</v>
      </c>
      <c r="G49" s="101">
        <v>30000</v>
      </c>
      <c r="H49" s="90">
        <v>1</v>
      </c>
      <c r="I49" s="85">
        <v>17736</v>
      </c>
      <c r="J49" s="94">
        <v>6000</v>
      </c>
      <c r="K49" s="81" t="s">
        <v>251</v>
      </c>
      <c r="L49" s="81">
        <v>45</v>
      </c>
      <c r="M49" s="85">
        <v>17783</v>
      </c>
      <c r="N49" s="211">
        <v>6000</v>
      </c>
      <c r="O49" s="91">
        <v>94</v>
      </c>
      <c r="P49" s="79">
        <f>SUM(N49:O49)</f>
        <v>6094</v>
      </c>
      <c r="Q49" s="206">
        <f>G49-N49</f>
        <v>24000</v>
      </c>
    </row>
    <row r="50" spans="1:17" x14ac:dyDescent="0.25">
      <c r="A50" s="81"/>
      <c r="B50" s="89"/>
      <c r="C50" s="90"/>
      <c r="D50" s="91"/>
      <c r="E50" s="90"/>
      <c r="F50" s="92"/>
      <c r="G50" s="95"/>
      <c r="H50" s="90">
        <v>2</v>
      </c>
      <c r="I50" s="85">
        <v>18101</v>
      </c>
      <c r="J50" s="94">
        <v>6000</v>
      </c>
      <c r="K50" s="81" t="s">
        <v>252</v>
      </c>
      <c r="L50" s="81">
        <v>10</v>
      </c>
      <c r="M50" s="85">
        <v>18014</v>
      </c>
      <c r="N50" s="211">
        <v>6000</v>
      </c>
      <c r="O50" s="91"/>
      <c r="P50" s="79">
        <f t="shared" ref="P50:P53" si="11">SUM(N50:O50)</f>
        <v>6000</v>
      </c>
      <c r="Q50" s="206">
        <f>Q49-N50</f>
        <v>18000</v>
      </c>
    </row>
    <row r="51" spans="1:17" x14ac:dyDescent="0.25">
      <c r="A51" s="81"/>
      <c r="B51" s="89"/>
      <c r="C51" s="90"/>
      <c r="D51" s="91"/>
      <c r="E51" s="90"/>
      <c r="F51" s="92"/>
      <c r="G51" s="95"/>
      <c r="H51" s="90">
        <v>3</v>
      </c>
      <c r="I51" s="85">
        <v>18466</v>
      </c>
      <c r="J51" s="94">
        <v>6000</v>
      </c>
      <c r="K51" s="81" t="s">
        <v>253</v>
      </c>
      <c r="L51" s="81">
        <v>27</v>
      </c>
      <c r="M51" s="85">
        <v>18463</v>
      </c>
      <c r="N51" s="211">
        <v>15000</v>
      </c>
      <c r="O51" s="91"/>
      <c r="P51" s="79">
        <f t="shared" si="11"/>
        <v>15000</v>
      </c>
      <c r="Q51" s="206">
        <f t="shared" ref="Q51" si="12">Q50-N51</f>
        <v>3000</v>
      </c>
    </row>
    <row r="52" spans="1:17" x14ac:dyDescent="0.25">
      <c r="A52" s="81"/>
      <c r="B52" s="89"/>
      <c r="C52" s="90"/>
      <c r="D52" s="91"/>
      <c r="E52" s="90"/>
      <c r="F52" s="92"/>
      <c r="G52" s="95"/>
      <c r="H52" s="90">
        <v>4</v>
      </c>
      <c r="I52" s="85">
        <v>18831</v>
      </c>
      <c r="J52" s="94">
        <v>6000</v>
      </c>
      <c r="K52" s="81"/>
      <c r="L52" s="81"/>
      <c r="M52" s="85"/>
      <c r="N52" s="211"/>
      <c r="O52" s="91"/>
      <c r="P52" s="79">
        <f t="shared" si="11"/>
        <v>0</v>
      </c>
      <c r="Q52" s="206"/>
    </row>
    <row r="53" spans="1:17" x14ac:dyDescent="0.25">
      <c r="A53" s="81"/>
      <c r="B53" s="89"/>
      <c r="C53" s="90"/>
      <c r="D53" s="91"/>
      <c r="E53" s="90"/>
      <c r="F53" s="92"/>
      <c r="G53" s="95"/>
      <c r="H53" s="90">
        <v>5</v>
      </c>
      <c r="I53" s="85">
        <v>19197</v>
      </c>
      <c r="J53" s="94">
        <v>6000</v>
      </c>
      <c r="K53" s="81"/>
      <c r="L53" s="81"/>
      <c r="M53" s="85"/>
      <c r="N53" s="211"/>
      <c r="O53" s="91"/>
      <c r="P53" s="79">
        <f t="shared" si="11"/>
        <v>0</v>
      </c>
      <c r="Q53" s="206"/>
    </row>
    <row r="54" spans="1:17" ht="16.5" thickBot="1" x14ac:dyDescent="0.3">
      <c r="A54" s="81"/>
      <c r="B54" s="89"/>
      <c r="C54" s="90"/>
      <c r="D54" s="91"/>
      <c r="E54" s="90"/>
      <c r="F54" s="92"/>
      <c r="G54" s="95"/>
      <c r="H54" s="90"/>
      <c r="I54" s="90"/>
      <c r="J54" s="94"/>
      <c r="K54" s="81"/>
      <c r="L54" s="81"/>
      <c r="M54" s="85"/>
      <c r="N54" s="208" t="s">
        <v>73</v>
      </c>
      <c r="O54" s="208">
        <f>SUM(O49:O53)</f>
        <v>94</v>
      </c>
      <c r="P54" s="209">
        <f>SUM(P49:P53)</f>
        <v>27094</v>
      </c>
      <c r="Q54" s="210">
        <f>Q51</f>
        <v>3000</v>
      </c>
    </row>
    <row r="55" spans="1:17" ht="16.5" thickTop="1" x14ac:dyDescent="0.25">
      <c r="A55" s="81">
        <v>9</v>
      </c>
      <c r="B55" s="96" t="s">
        <v>397</v>
      </c>
      <c r="C55" s="205">
        <v>17816</v>
      </c>
      <c r="D55" s="92" t="s">
        <v>277</v>
      </c>
      <c r="E55" s="90"/>
      <c r="F55" s="92" t="s">
        <v>278</v>
      </c>
      <c r="G55" s="102">
        <v>20000</v>
      </c>
      <c r="H55" s="90">
        <v>1</v>
      </c>
      <c r="I55" s="85">
        <v>18182</v>
      </c>
      <c r="J55" s="94">
        <v>4000</v>
      </c>
      <c r="K55" s="81" t="s">
        <v>253</v>
      </c>
      <c r="L55" s="81">
        <v>5</v>
      </c>
      <c r="M55" s="85">
        <v>18181</v>
      </c>
      <c r="N55" s="211">
        <v>4000</v>
      </c>
      <c r="O55" s="91"/>
      <c r="P55" s="211">
        <v>4000</v>
      </c>
      <c r="Q55" s="216">
        <f>G55-N55</f>
        <v>16000</v>
      </c>
    </row>
    <row r="56" spans="1:17" x14ac:dyDescent="0.25">
      <c r="A56" s="81"/>
      <c r="B56" s="89"/>
      <c r="C56" s="90"/>
      <c r="D56" s="91"/>
      <c r="E56" s="90"/>
      <c r="F56" s="92"/>
      <c r="G56" s="95"/>
      <c r="H56" s="90">
        <v>2</v>
      </c>
      <c r="I56" s="85">
        <v>18547</v>
      </c>
      <c r="J56" s="94">
        <v>4000</v>
      </c>
      <c r="K56" s="81"/>
      <c r="L56" s="81"/>
      <c r="M56" s="81"/>
      <c r="N56" s="211"/>
      <c r="O56" s="91"/>
      <c r="P56" s="211"/>
      <c r="Q56" s="216"/>
    </row>
    <row r="57" spans="1:17" x14ac:dyDescent="0.25">
      <c r="A57" s="81"/>
      <c r="B57" s="89"/>
      <c r="C57" s="90"/>
      <c r="D57" s="91"/>
      <c r="E57" s="90"/>
      <c r="F57" s="92"/>
      <c r="G57" s="95"/>
      <c r="H57" s="90">
        <v>3</v>
      </c>
      <c r="I57" s="85">
        <v>18912</v>
      </c>
      <c r="J57" s="94">
        <v>4000</v>
      </c>
      <c r="K57" s="81"/>
      <c r="L57" s="81"/>
      <c r="M57" s="81"/>
      <c r="N57" s="211"/>
      <c r="O57" s="91"/>
      <c r="P57" s="211"/>
      <c r="Q57" s="216"/>
    </row>
    <row r="58" spans="1:17" x14ac:dyDescent="0.25">
      <c r="A58" s="81"/>
      <c r="B58" s="89"/>
      <c r="C58" s="90"/>
      <c r="D58" s="91"/>
      <c r="E58" s="90"/>
      <c r="F58" s="92"/>
      <c r="G58" s="95"/>
      <c r="H58" s="90">
        <v>4</v>
      </c>
      <c r="I58" s="85">
        <v>19278</v>
      </c>
      <c r="J58" s="94">
        <v>4000</v>
      </c>
      <c r="K58" s="81"/>
      <c r="L58" s="81"/>
      <c r="M58" s="81"/>
      <c r="N58" s="211"/>
      <c r="O58" s="91"/>
      <c r="P58" s="211"/>
      <c r="Q58" s="216"/>
    </row>
    <row r="59" spans="1:17" x14ac:dyDescent="0.25">
      <c r="A59" s="81"/>
      <c r="B59" s="89"/>
      <c r="C59" s="90"/>
      <c r="D59" s="91"/>
      <c r="E59" s="90"/>
      <c r="F59" s="92"/>
      <c r="G59" s="95"/>
      <c r="H59" s="90">
        <v>5</v>
      </c>
      <c r="I59" s="85">
        <v>19643</v>
      </c>
      <c r="J59" s="94">
        <v>4000</v>
      </c>
      <c r="K59" s="81"/>
      <c r="L59" s="81"/>
      <c r="M59" s="81"/>
      <c r="N59" s="211"/>
      <c r="O59" s="91"/>
      <c r="P59" s="211"/>
      <c r="Q59" s="216"/>
    </row>
    <row r="60" spans="1:17" ht="16.5" thickBot="1" x14ac:dyDescent="0.3">
      <c r="A60" s="81"/>
      <c r="B60" s="89"/>
      <c r="C60" s="90"/>
      <c r="D60" s="91"/>
      <c r="E60" s="90"/>
      <c r="F60" s="92"/>
      <c r="G60" s="95"/>
      <c r="H60" s="90"/>
      <c r="I60" s="85"/>
      <c r="J60" s="94"/>
      <c r="K60" s="81"/>
      <c r="L60" s="81"/>
      <c r="M60" s="81"/>
      <c r="N60" s="208" t="s">
        <v>73</v>
      </c>
      <c r="O60" s="208">
        <f>SUM(O55:O59)</f>
        <v>0</v>
      </c>
      <c r="P60" s="209">
        <f>SUM(P55:P58)</f>
        <v>4000</v>
      </c>
      <c r="Q60" s="210">
        <f>SUM(Q55:Q58)</f>
        <v>16000</v>
      </c>
    </row>
    <row r="61" spans="1:17" ht="16.5" thickTop="1" x14ac:dyDescent="0.25">
      <c r="A61" s="81">
        <v>10</v>
      </c>
      <c r="B61" s="96" t="s">
        <v>398</v>
      </c>
      <c r="C61" s="85">
        <v>17903</v>
      </c>
      <c r="D61" s="100" t="s">
        <v>279</v>
      </c>
      <c r="E61" s="90"/>
      <c r="F61" s="100" t="s">
        <v>280</v>
      </c>
      <c r="G61" s="101">
        <v>20000</v>
      </c>
      <c r="H61" s="90">
        <v>1</v>
      </c>
      <c r="I61" s="85">
        <v>18268</v>
      </c>
      <c r="J61" s="94">
        <v>4000</v>
      </c>
      <c r="K61" s="103" t="s">
        <v>260</v>
      </c>
      <c r="L61" s="81">
        <v>44</v>
      </c>
      <c r="M61" s="85">
        <v>20647</v>
      </c>
      <c r="N61" s="211">
        <v>500</v>
      </c>
      <c r="O61" s="91"/>
      <c r="P61" s="211">
        <v>500</v>
      </c>
      <c r="Q61" s="216">
        <f>G61-N61</f>
        <v>19500</v>
      </c>
    </row>
    <row r="62" spans="1:17" x14ac:dyDescent="0.25">
      <c r="A62" s="81"/>
      <c r="B62" s="89"/>
      <c r="C62" s="90"/>
      <c r="D62" s="91"/>
      <c r="E62" s="90"/>
      <c r="F62" s="92"/>
      <c r="G62" s="95"/>
      <c r="H62" s="90">
        <v>2</v>
      </c>
      <c r="I62" s="85">
        <v>18633</v>
      </c>
      <c r="J62" s="94">
        <v>4000</v>
      </c>
      <c r="K62" s="81" t="s">
        <v>261</v>
      </c>
      <c r="L62" s="81">
        <v>49</v>
      </c>
      <c r="M62" s="85">
        <v>20696</v>
      </c>
      <c r="N62" s="211">
        <v>500</v>
      </c>
      <c r="O62" s="91"/>
      <c r="P62" s="211">
        <v>500</v>
      </c>
      <c r="Q62" s="216">
        <f>Q61-P62</f>
        <v>19000</v>
      </c>
    </row>
    <row r="63" spans="1:17" x14ac:dyDescent="0.25">
      <c r="A63" s="81"/>
      <c r="B63" s="89"/>
      <c r="C63" s="90"/>
      <c r="D63" s="91"/>
      <c r="E63" s="90"/>
      <c r="F63" s="92"/>
      <c r="G63" s="95"/>
      <c r="H63" s="90">
        <v>3</v>
      </c>
      <c r="I63" s="85">
        <v>18998</v>
      </c>
      <c r="J63" s="94">
        <v>4000</v>
      </c>
      <c r="K63" s="81"/>
      <c r="L63" s="81"/>
      <c r="M63" s="81"/>
      <c r="N63" s="211"/>
      <c r="O63" s="91"/>
      <c r="P63" s="211"/>
      <c r="Q63" s="216"/>
    </row>
    <row r="64" spans="1:17" x14ac:dyDescent="0.25">
      <c r="A64" s="81"/>
      <c r="B64" s="89"/>
      <c r="C64" s="90"/>
      <c r="D64" s="91"/>
      <c r="E64" s="90"/>
      <c r="F64" s="92"/>
      <c r="G64" s="95"/>
      <c r="H64" s="90">
        <v>4</v>
      </c>
      <c r="I64" s="85">
        <v>19364</v>
      </c>
      <c r="J64" s="94">
        <v>4000</v>
      </c>
      <c r="K64" s="81"/>
      <c r="L64" s="81"/>
      <c r="M64" s="81"/>
      <c r="N64" s="211"/>
      <c r="O64" s="91"/>
      <c r="P64" s="211"/>
      <c r="Q64" s="216"/>
    </row>
    <row r="65" spans="1:17" x14ac:dyDescent="0.25">
      <c r="A65" s="81"/>
      <c r="B65" s="89"/>
      <c r="C65" s="90"/>
      <c r="D65" s="91"/>
      <c r="E65" s="90"/>
      <c r="F65" s="92"/>
      <c r="G65" s="95"/>
      <c r="H65" s="90">
        <v>5</v>
      </c>
      <c r="I65" s="85">
        <v>19729</v>
      </c>
      <c r="J65" s="94">
        <v>4000</v>
      </c>
      <c r="K65" s="81"/>
      <c r="L65" s="81"/>
      <c r="M65" s="81"/>
      <c r="N65" s="211"/>
      <c r="O65" s="91"/>
      <c r="P65" s="211"/>
      <c r="Q65" s="216"/>
    </row>
    <row r="66" spans="1:17" ht="16.5" thickBot="1" x14ac:dyDescent="0.3">
      <c r="A66" s="81"/>
      <c r="B66" s="89"/>
      <c r="C66" s="90"/>
      <c r="D66" s="91"/>
      <c r="E66" s="90"/>
      <c r="F66" s="92"/>
      <c r="G66" s="95"/>
      <c r="H66" s="90"/>
      <c r="I66" s="90"/>
      <c r="J66" s="94"/>
      <c r="K66" s="81"/>
      <c r="L66" s="81"/>
      <c r="M66" s="81"/>
      <c r="N66" s="208" t="s">
        <v>73</v>
      </c>
      <c r="O66" s="208">
        <f>SUM(O61:O65)</f>
        <v>0</v>
      </c>
      <c r="P66" s="209">
        <f>SUM(P61:P64)</f>
        <v>1000</v>
      </c>
      <c r="Q66" s="210">
        <f>Q62</f>
        <v>19000</v>
      </c>
    </row>
    <row r="67" spans="1:17" ht="16.5" thickTop="1" x14ac:dyDescent="0.25">
      <c r="A67" s="81">
        <v>11</v>
      </c>
      <c r="B67" s="96" t="s">
        <v>399</v>
      </c>
      <c r="C67" s="85">
        <v>17903</v>
      </c>
      <c r="D67" s="100" t="s">
        <v>281</v>
      </c>
      <c r="E67" s="90"/>
      <c r="F67" s="100" t="s">
        <v>282</v>
      </c>
      <c r="G67" s="101">
        <v>30000</v>
      </c>
      <c r="H67" s="90">
        <v>1</v>
      </c>
      <c r="I67" s="85">
        <v>18268</v>
      </c>
      <c r="J67" s="94">
        <v>6000</v>
      </c>
      <c r="K67" s="81" t="s">
        <v>276</v>
      </c>
      <c r="L67" s="81">
        <v>89</v>
      </c>
      <c r="M67" s="85">
        <v>19622</v>
      </c>
      <c r="N67" s="211">
        <v>6000</v>
      </c>
      <c r="O67" s="91"/>
      <c r="P67" s="211">
        <v>6000</v>
      </c>
      <c r="Q67" s="216">
        <f>G67-N67</f>
        <v>24000</v>
      </c>
    </row>
    <row r="68" spans="1:17" x14ac:dyDescent="0.25">
      <c r="A68" s="81"/>
      <c r="B68" s="89"/>
      <c r="C68" s="90"/>
      <c r="D68" s="91"/>
      <c r="E68" s="90"/>
      <c r="F68" s="92"/>
      <c r="G68" s="95"/>
      <c r="H68" s="90">
        <v>2</v>
      </c>
      <c r="I68" s="85">
        <v>18633</v>
      </c>
      <c r="J68" s="94">
        <v>6000</v>
      </c>
      <c r="K68" s="81"/>
      <c r="L68" s="81"/>
      <c r="M68" s="81"/>
      <c r="N68" s="211"/>
      <c r="O68" s="91"/>
      <c r="P68" s="211"/>
      <c r="Q68" s="216"/>
    </row>
    <row r="69" spans="1:17" x14ac:dyDescent="0.25">
      <c r="A69" s="81"/>
      <c r="B69" s="89"/>
      <c r="C69" s="90"/>
      <c r="D69" s="91"/>
      <c r="E69" s="90"/>
      <c r="F69" s="92"/>
      <c r="G69" s="95"/>
      <c r="H69" s="90">
        <v>3</v>
      </c>
      <c r="I69" s="85">
        <v>18998</v>
      </c>
      <c r="J69" s="94">
        <v>6000</v>
      </c>
      <c r="K69" s="81"/>
      <c r="L69" s="81"/>
      <c r="M69" s="81"/>
      <c r="N69" s="211"/>
      <c r="O69" s="91"/>
      <c r="P69" s="211"/>
      <c r="Q69" s="216"/>
    </row>
    <row r="70" spans="1:17" x14ac:dyDescent="0.25">
      <c r="A70" s="81"/>
      <c r="B70" s="89"/>
      <c r="C70" s="90"/>
      <c r="D70" s="91"/>
      <c r="E70" s="90"/>
      <c r="F70" s="92"/>
      <c r="G70" s="95"/>
      <c r="H70" s="90">
        <v>4</v>
      </c>
      <c r="I70" s="85">
        <v>19364</v>
      </c>
      <c r="J70" s="94">
        <v>6000</v>
      </c>
      <c r="K70" s="81"/>
      <c r="L70" s="81"/>
      <c r="M70" s="81"/>
      <c r="N70" s="211"/>
      <c r="O70" s="91"/>
      <c r="P70" s="211"/>
      <c r="Q70" s="216"/>
    </row>
    <row r="71" spans="1:17" x14ac:dyDescent="0.25">
      <c r="A71" s="81"/>
      <c r="B71" s="89"/>
      <c r="C71" s="90"/>
      <c r="D71" s="91"/>
      <c r="E71" s="90"/>
      <c r="F71" s="92"/>
      <c r="G71" s="95"/>
      <c r="H71" s="90">
        <v>5</v>
      </c>
      <c r="I71" s="85">
        <v>19729</v>
      </c>
      <c r="J71" s="94">
        <v>6000</v>
      </c>
      <c r="K71" s="81"/>
      <c r="L71" s="81"/>
      <c r="M71" s="81"/>
      <c r="N71" s="211"/>
      <c r="O71" s="91"/>
      <c r="P71" s="211"/>
      <c r="Q71" s="216"/>
    </row>
    <row r="72" spans="1:17" ht="16.5" thickBot="1" x14ac:dyDescent="0.3">
      <c r="A72" s="81"/>
      <c r="B72" s="89"/>
      <c r="C72" s="90"/>
      <c r="D72" s="91"/>
      <c r="E72" s="90"/>
      <c r="F72" s="92"/>
      <c r="G72" s="95"/>
      <c r="H72" s="90"/>
      <c r="I72" s="85"/>
      <c r="J72" s="94"/>
      <c r="K72" s="81"/>
      <c r="L72" s="81"/>
      <c r="M72" s="81"/>
      <c r="N72" s="208" t="s">
        <v>73</v>
      </c>
      <c r="O72" s="208">
        <f>SUM(O67:O71)</f>
        <v>0</v>
      </c>
      <c r="P72" s="209">
        <f>SUM(P67:P70)</f>
        <v>6000</v>
      </c>
      <c r="Q72" s="210">
        <f>SUM(Q67:Q70)</f>
        <v>24000</v>
      </c>
    </row>
    <row r="73" spans="1:17" ht="16.5" thickTop="1" x14ac:dyDescent="0.25">
      <c r="A73" s="81">
        <v>12</v>
      </c>
      <c r="B73" s="96" t="s">
        <v>400</v>
      </c>
      <c r="C73" s="85">
        <v>18134</v>
      </c>
      <c r="D73" s="100" t="s">
        <v>283</v>
      </c>
      <c r="E73" s="90"/>
      <c r="F73" s="100" t="s">
        <v>284</v>
      </c>
      <c r="G73" s="101">
        <v>30000</v>
      </c>
      <c r="H73" s="90">
        <v>1</v>
      </c>
      <c r="I73" s="85">
        <v>18499</v>
      </c>
      <c r="J73" s="94">
        <v>6000</v>
      </c>
      <c r="K73" s="81" t="s">
        <v>271</v>
      </c>
      <c r="L73" s="81">
        <v>94</v>
      </c>
      <c r="M73" s="85">
        <v>19195</v>
      </c>
      <c r="N73" s="211">
        <v>6000</v>
      </c>
      <c r="O73" s="91">
        <v>1390</v>
      </c>
      <c r="P73" s="79">
        <f>SUM(N73:O73)</f>
        <v>7390</v>
      </c>
      <c r="Q73" s="206">
        <f>G73-N73</f>
        <v>24000</v>
      </c>
    </row>
    <row r="74" spans="1:17" x14ac:dyDescent="0.25">
      <c r="A74" s="81"/>
      <c r="B74" s="89"/>
      <c r="C74" s="90"/>
      <c r="D74" s="91"/>
      <c r="E74" s="90"/>
      <c r="F74" s="92"/>
      <c r="G74" s="95"/>
      <c r="H74" s="90">
        <v>2</v>
      </c>
      <c r="I74" s="85">
        <v>18864</v>
      </c>
      <c r="J74" s="94">
        <v>6000</v>
      </c>
      <c r="K74" s="81" t="s">
        <v>271</v>
      </c>
      <c r="L74" s="81">
        <v>95</v>
      </c>
      <c r="M74" s="85">
        <v>19195</v>
      </c>
      <c r="N74" s="211">
        <v>6000</v>
      </c>
      <c r="O74" s="91">
        <v>660</v>
      </c>
      <c r="P74" s="79">
        <f t="shared" ref="P74" si="13">SUM(N74:O74)</f>
        <v>6660</v>
      </c>
      <c r="Q74" s="206">
        <f>Q73-N74</f>
        <v>18000</v>
      </c>
    </row>
    <row r="75" spans="1:17" x14ac:dyDescent="0.25">
      <c r="A75" s="81"/>
      <c r="B75" s="89"/>
      <c r="C75" s="90"/>
      <c r="D75" s="91"/>
      <c r="E75" s="90"/>
      <c r="F75" s="92"/>
      <c r="G75" s="95"/>
      <c r="H75" s="90">
        <v>3</v>
      </c>
      <c r="I75" s="85">
        <v>19230</v>
      </c>
      <c r="J75" s="94">
        <v>6000</v>
      </c>
      <c r="K75" s="81"/>
      <c r="L75" s="81"/>
      <c r="M75" s="81"/>
      <c r="N75" s="211"/>
      <c r="O75" s="91"/>
      <c r="P75" s="79"/>
      <c r="Q75" s="206"/>
    </row>
    <row r="76" spans="1:17" x14ac:dyDescent="0.25">
      <c r="A76" s="81"/>
      <c r="B76" s="89"/>
      <c r="C76" s="90"/>
      <c r="D76" s="91"/>
      <c r="E76" s="90"/>
      <c r="F76" s="92"/>
      <c r="G76" s="95"/>
      <c r="H76" s="90">
        <v>4</v>
      </c>
      <c r="I76" s="85">
        <v>19595</v>
      </c>
      <c r="J76" s="94">
        <v>6000</v>
      </c>
      <c r="K76" s="81"/>
      <c r="L76" s="81"/>
      <c r="M76" s="81"/>
      <c r="N76" s="211"/>
      <c r="O76" s="91"/>
      <c r="P76" s="79"/>
      <c r="Q76" s="206"/>
    </row>
    <row r="77" spans="1:17" x14ac:dyDescent="0.25">
      <c r="A77" s="81"/>
      <c r="B77" s="89"/>
      <c r="C77" s="90"/>
      <c r="D77" s="91"/>
      <c r="E77" s="90"/>
      <c r="F77" s="92"/>
      <c r="G77" s="95"/>
      <c r="H77" s="90">
        <v>5</v>
      </c>
      <c r="I77" s="85">
        <v>19960</v>
      </c>
      <c r="J77" s="94">
        <v>6000</v>
      </c>
      <c r="K77" s="81"/>
      <c r="L77" s="81"/>
      <c r="M77" s="81"/>
      <c r="N77" s="211"/>
      <c r="O77" s="91"/>
      <c r="P77" s="79"/>
      <c r="Q77" s="206"/>
    </row>
    <row r="78" spans="1:17" ht="16.5" thickBot="1" x14ac:dyDescent="0.3">
      <c r="A78" s="81"/>
      <c r="B78" s="89"/>
      <c r="C78" s="90"/>
      <c r="D78" s="91"/>
      <c r="E78" s="90"/>
      <c r="F78" s="92"/>
      <c r="G78" s="95"/>
      <c r="H78" s="90"/>
      <c r="I78" s="85"/>
      <c r="J78" s="94"/>
      <c r="K78" s="81"/>
      <c r="L78" s="81"/>
      <c r="M78" s="81"/>
      <c r="N78" s="208" t="s">
        <v>73</v>
      </c>
      <c r="O78" s="214">
        <f>SUM(O73:O77)</f>
        <v>2050</v>
      </c>
      <c r="P78" s="209">
        <f>SUM(P73:P76)</f>
        <v>14050</v>
      </c>
      <c r="Q78" s="210">
        <f>Q74</f>
        <v>18000</v>
      </c>
    </row>
    <row r="79" spans="1:17" ht="16.5" thickTop="1" x14ac:dyDescent="0.25">
      <c r="A79" s="81">
        <v>13</v>
      </c>
      <c r="B79" s="96" t="s">
        <v>401</v>
      </c>
      <c r="C79" s="85">
        <v>18545</v>
      </c>
      <c r="D79" s="100" t="s">
        <v>285</v>
      </c>
      <c r="E79" s="90"/>
      <c r="F79" s="100" t="s">
        <v>286</v>
      </c>
      <c r="G79" s="101">
        <v>20000</v>
      </c>
      <c r="H79" s="90">
        <v>1</v>
      </c>
      <c r="I79" s="85">
        <v>18910</v>
      </c>
      <c r="J79" s="94">
        <v>4000</v>
      </c>
      <c r="K79" s="81"/>
      <c r="L79" s="81"/>
      <c r="M79" s="85"/>
      <c r="N79" s="211"/>
      <c r="O79" s="91"/>
      <c r="P79" s="211"/>
      <c r="Q79" s="216">
        <f>G79-N79</f>
        <v>20000</v>
      </c>
    </row>
    <row r="80" spans="1:17" x14ac:dyDescent="0.25">
      <c r="A80" s="81"/>
      <c r="B80" s="89"/>
      <c r="C80" s="90"/>
      <c r="D80" s="91"/>
      <c r="E80" s="90"/>
      <c r="F80" s="92"/>
      <c r="G80" s="95"/>
      <c r="H80" s="90">
        <v>2</v>
      </c>
      <c r="I80" s="85">
        <v>19276</v>
      </c>
      <c r="J80" s="94">
        <v>4000</v>
      </c>
      <c r="K80" s="81"/>
      <c r="L80" s="81"/>
      <c r="M80" s="85"/>
      <c r="N80" s="211"/>
      <c r="O80" s="91"/>
      <c r="P80" s="211"/>
      <c r="Q80" s="216"/>
    </row>
    <row r="81" spans="1:17" x14ac:dyDescent="0.25">
      <c r="A81" s="81"/>
      <c r="B81" s="89"/>
      <c r="C81" s="90"/>
      <c r="D81" s="91"/>
      <c r="E81" s="90"/>
      <c r="F81" s="92"/>
      <c r="G81" s="95"/>
      <c r="H81" s="90">
        <v>3</v>
      </c>
      <c r="I81" s="85">
        <v>19641</v>
      </c>
      <c r="J81" s="94">
        <v>4000</v>
      </c>
      <c r="K81" s="81"/>
      <c r="L81" s="81"/>
      <c r="M81" s="85"/>
      <c r="N81" s="211"/>
      <c r="O81" s="91"/>
      <c r="P81" s="211"/>
      <c r="Q81" s="216"/>
    </row>
    <row r="82" spans="1:17" x14ac:dyDescent="0.25">
      <c r="A82" s="81"/>
      <c r="B82" s="89"/>
      <c r="C82" s="90"/>
      <c r="D82" s="91"/>
      <c r="E82" s="90"/>
      <c r="F82" s="92"/>
      <c r="G82" s="95"/>
      <c r="H82" s="90">
        <v>4</v>
      </c>
      <c r="I82" s="85">
        <v>20006</v>
      </c>
      <c r="J82" s="94">
        <v>4000</v>
      </c>
      <c r="K82" s="81"/>
      <c r="L82" s="81"/>
      <c r="M82" s="85"/>
      <c r="N82" s="211"/>
      <c r="O82" s="91"/>
      <c r="P82" s="211"/>
      <c r="Q82" s="216"/>
    </row>
    <row r="83" spans="1:17" x14ac:dyDescent="0.25">
      <c r="A83" s="81"/>
      <c r="B83" s="89"/>
      <c r="C83" s="90"/>
      <c r="D83" s="91"/>
      <c r="E83" s="90"/>
      <c r="F83" s="92"/>
      <c r="G83" s="95"/>
      <c r="H83" s="90">
        <v>5</v>
      </c>
      <c r="I83" s="85">
        <v>20371</v>
      </c>
      <c r="J83" s="94">
        <v>4000</v>
      </c>
      <c r="K83" s="81"/>
      <c r="L83" s="81"/>
      <c r="M83" s="85"/>
      <c r="N83" s="211"/>
      <c r="O83" s="91"/>
      <c r="P83" s="211"/>
      <c r="Q83" s="216"/>
    </row>
    <row r="84" spans="1:17" ht="16.5" thickBot="1" x14ac:dyDescent="0.3">
      <c r="A84" s="81"/>
      <c r="B84" s="89"/>
      <c r="C84" s="90"/>
      <c r="D84" s="91"/>
      <c r="E84" s="90"/>
      <c r="F84" s="92"/>
      <c r="G84" s="95"/>
      <c r="H84" s="90"/>
      <c r="I84" s="90"/>
      <c r="J84" s="94"/>
      <c r="K84" s="81"/>
      <c r="L84" s="81"/>
      <c r="M84" s="85"/>
      <c r="N84" s="208" t="s">
        <v>73</v>
      </c>
      <c r="O84" s="214">
        <f>SUM(O79:O83)</f>
        <v>0</v>
      </c>
      <c r="P84" s="209">
        <f>SUM(P79:P82)</f>
        <v>0</v>
      </c>
      <c r="Q84" s="210">
        <f>SUM(Q79:Q82)</f>
        <v>20000</v>
      </c>
    </row>
    <row r="85" spans="1:17" ht="16.5" thickTop="1" x14ac:dyDescent="0.25">
      <c r="A85" s="81">
        <v>14</v>
      </c>
      <c r="B85" s="96" t="s">
        <v>402</v>
      </c>
      <c r="C85" s="85">
        <v>18889</v>
      </c>
      <c r="D85" s="100" t="s">
        <v>273</v>
      </c>
      <c r="E85" s="90"/>
      <c r="F85" s="100" t="s">
        <v>287</v>
      </c>
      <c r="G85" s="101">
        <v>20000</v>
      </c>
      <c r="H85" s="90">
        <v>1</v>
      </c>
      <c r="I85" s="85">
        <v>19255</v>
      </c>
      <c r="J85" s="94">
        <v>4000</v>
      </c>
      <c r="K85" s="81" t="s">
        <v>275</v>
      </c>
      <c r="L85" s="81">
        <v>26</v>
      </c>
      <c r="M85" s="85">
        <v>19258</v>
      </c>
      <c r="N85" s="211">
        <v>4000</v>
      </c>
      <c r="O85" s="91">
        <v>4</v>
      </c>
      <c r="P85" s="79">
        <f>SUM(N85:O85)</f>
        <v>4004</v>
      </c>
      <c r="Q85" s="206">
        <f>G85-N85</f>
        <v>16000</v>
      </c>
    </row>
    <row r="86" spans="1:17" x14ac:dyDescent="0.25">
      <c r="A86" s="81"/>
      <c r="B86" s="89"/>
      <c r="C86" s="90"/>
      <c r="D86" s="91"/>
      <c r="E86" s="90"/>
      <c r="F86" s="92"/>
      <c r="G86" s="95"/>
      <c r="H86" s="90">
        <v>2</v>
      </c>
      <c r="I86" s="85">
        <v>19620</v>
      </c>
      <c r="J86" s="94">
        <v>4000</v>
      </c>
      <c r="K86" s="81"/>
      <c r="L86" s="81"/>
      <c r="M86" s="81"/>
      <c r="N86" s="211"/>
      <c r="O86" s="91"/>
      <c r="P86" s="79"/>
      <c r="Q86" s="206"/>
    </row>
    <row r="87" spans="1:17" x14ac:dyDescent="0.25">
      <c r="A87" s="81"/>
      <c r="B87" s="89"/>
      <c r="C87" s="90"/>
      <c r="D87" s="91"/>
      <c r="E87" s="90"/>
      <c r="F87" s="92"/>
      <c r="G87" s="95"/>
      <c r="H87" s="90">
        <v>3</v>
      </c>
      <c r="I87" s="85">
        <v>19985</v>
      </c>
      <c r="J87" s="94">
        <v>4000</v>
      </c>
      <c r="K87" s="81"/>
      <c r="L87" s="81"/>
      <c r="M87" s="81"/>
      <c r="N87" s="211"/>
      <c r="O87" s="91"/>
      <c r="P87" s="79"/>
      <c r="Q87" s="206"/>
    </row>
    <row r="88" spans="1:17" x14ac:dyDescent="0.25">
      <c r="A88" s="81"/>
      <c r="B88" s="89"/>
      <c r="C88" s="90"/>
      <c r="D88" s="91"/>
      <c r="E88" s="90"/>
      <c r="F88" s="92"/>
      <c r="G88" s="95"/>
      <c r="H88" s="90">
        <v>4</v>
      </c>
      <c r="I88" s="85">
        <v>20350</v>
      </c>
      <c r="J88" s="94">
        <v>4000</v>
      </c>
      <c r="K88" s="81"/>
      <c r="L88" s="81"/>
      <c r="M88" s="81"/>
      <c r="N88" s="211"/>
      <c r="O88" s="91"/>
      <c r="P88" s="79"/>
      <c r="Q88" s="206"/>
    </row>
    <row r="89" spans="1:17" x14ac:dyDescent="0.25">
      <c r="A89" s="81"/>
      <c r="B89" s="89"/>
      <c r="C89" s="90"/>
      <c r="D89" s="91"/>
      <c r="E89" s="90"/>
      <c r="F89" s="92"/>
      <c r="G89" s="95"/>
      <c r="H89" s="90">
        <v>5</v>
      </c>
      <c r="I89" s="85">
        <v>20716</v>
      </c>
      <c r="J89" s="94">
        <v>4000</v>
      </c>
      <c r="K89" s="81"/>
      <c r="L89" s="81"/>
      <c r="M89" s="81"/>
      <c r="N89" s="211"/>
      <c r="O89" s="91"/>
      <c r="P89" s="79"/>
      <c r="Q89" s="206"/>
    </row>
    <row r="90" spans="1:17" ht="16.5" thickBot="1" x14ac:dyDescent="0.3">
      <c r="A90" s="81"/>
      <c r="B90" s="89"/>
      <c r="C90" s="90"/>
      <c r="D90" s="91"/>
      <c r="E90" s="90"/>
      <c r="F90" s="92"/>
      <c r="G90" s="95"/>
      <c r="H90" s="90"/>
      <c r="I90" s="90"/>
      <c r="J90" s="94"/>
      <c r="K90" s="81"/>
      <c r="L90" s="81"/>
      <c r="M90" s="81"/>
      <c r="N90" s="208" t="s">
        <v>73</v>
      </c>
      <c r="O90" s="214">
        <f>SUM(O85:O89)</f>
        <v>4</v>
      </c>
      <c r="P90" s="209">
        <f>SUM(P85:P88)</f>
        <v>4004</v>
      </c>
      <c r="Q90" s="210">
        <f>SUM(Q85:Q88)</f>
        <v>16000</v>
      </c>
    </row>
    <row r="91" spans="1:17" ht="16.5" thickTop="1" x14ac:dyDescent="0.25">
      <c r="A91" s="81">
        <v>15</v>
      </c>
      <c r="B91" s="96" t="s">
        <v>403</v>
      </c>
      <c r="C91" s="85">
        <v>18893</v>
      </c>
      <c r="D91" s="100" t="s">
        <v>288</v>
      </c>
      <c r="E91" s="90"/>
      <c r="F91" s="100" t="s">
        <v>289</v>
      </c>
      <c r="G91" s="101">
        <v>20000</v>
      </c>
      <c r="H91" s="90">
        <v>1</v>
      </c>
      <c r="I91" s="85">
        <v>19259</v>
      </c>
      <c r="J91" s="94">
        <v>4000</v>
      </c>
      <c r="K91" s="81"/>
      <c r="L91" s="81"/>
      <c r="M91" s="81"/>
      <c r="N91" s="211"/>
      <c r="O91" s="215"/>
      <c r="P91" s="217"/>
      <c r="Q91" s="218">
        <f>G91-N91</f>
        <v>20000</v>
      </c>
    </row>
    <row r="92" spans="1:17" x14ac:dyDescent="0.25">
      <c r="A92" s="81"/>
      <c r="B92" s="89"/>
      <c r="C92" s="90"/>
      <c r="D92" s="91"/>
      <c r="E92" s="90"/>
      <c r="F92" s="92"/>
      <c r="G92" s="95"/>
      <c r="H92" s="90">
        <v>2</v>
      </c>
      <c r="I92" s="85">
        <v>19624</v>
      </c>
      <c r="J92" s="94">
        <v>4000</v>
      </c>
      <c r="K92" s="81"/>
      <c r="L92" s="81"/>
      <c r="M92" s="81"/>
      <c r="N92" s="211"/>
      <c r="O92" s="91"/>
      <c r="P92" s="211"/>
      <c r="Q92" s="216"/>
    </row>
    <row r="93" spans="1:17" x14ac:dyDescent="0.25">
      <c r="A93" s="81"/>
      <c r="B93" s="89"/>
      <c r="C93" s="90"/>
      <c r="D93" s="91"/>
      <c r="E93" s="90"/>
      <c r="F93" s="92"/>
      <c r="G93" s="95"/>
      <c r="H93" s="90">
        <v>3</v>
      </c>
      <c r="I93" s="85">
        <v>19989</v>
      </c>
      <c r="J93" s="94">
        <v>4000</v>
      </c>
      <c r="K93" s="81"/>
      <c r="L93" s="81"/>
      <c r="M93" s="81"/>
      <c r="N93" s="211"/>
      <c r="O93" s="91"/>
      <c r="P93" s="211"/>
      <c r="Q93" s="216"/>
    </row>
    <row r="94" spans="1:17" x14ac:dyDescent="0.25">
      <c r="A94" s="81"/>
      <c r="B94" s="89"/>
      <c r="C94" s="90"/>
      <c r="D94" s="91"/>
      <c r="E94" s="90"/>
      <c r="F94" s="92"/>
      <c r="G94" s="95"/>
      <c r="H94" s="90">
        <v>4</v>
      </c>
      <c r="I94" s="85">
        <v>20354</v>
      </c>
      <c r="J94" s="94">
        <v>4000</v>
      </c>
      <c r="K94" s="81"/>
      <c r="L94" s="81"/>
      <c r="M94" s="81"/>
      <c r="N94" s="211"/>
      <c r="O94" s="91"/>
      <c r="P94" s="211"/>
      <c r="Q94" s="216"/>
    </row>
    <row r="95" spans="1:17" x14ac:dyDescent="0.25">
      <c r="A95" s="81"/>
      <c r="B95" s="89"/>
      <c r="C95" s="90"/>
      <c r="D95" s="91"/>
      <c r="E95" s="90"/>
      <c r="F95" s="92"/>
      <c r="G95" s="95"/>
      <c r="H95" s="90">
        <v>5</v>
      </c>
      <c r="I95" s="85">
        <v>20720</v>
      </c>
      <c r="J95" s="94">
        <v>4000</v>
      </c>
      <c r="K95" s="81"/>
      <c r="L95" s="81"/>
      <c r="M95" s="81"/>
      <c r="N95" s="211"/>
      <c r="O95" s="91"/>
      <c r="P95" s="211"/>
      <c r="Q95" s="216"/>
    </row>
    <row r="96" spans="1:17" ht="16.5" thickBot="1" x14ac:dyDescent="0.3">
      <c r="A96" s="81"/>
      <c r="B96" s="89"/>
      <c r="C96" s="90"/>
      <c r="D96" s="91"/>
      <c r="E96" s="90"/>
      <c r="F96" s="92"/>
      <c r="G96" s="95"/>
      <c r="H96" s="90"/>
      <c r="I96" s="90"/>
      <c r="J96" s="94"/>
      <c r="K96" s="81"/>
      <c r="L96" s="81"/>
      <c r="M96" s="81"/>
      <c r="N96" s="208" t="s">
        <v>73</v>
      </c>
      <c r="O96" s="214">
        <f>SUM(O91:O95)</f>
        <v>0</v>
      </c>
      <c r="P96" s="209">
        <f>SUM(P91:P94)</f>
        <v>0</v>
      </c>
      <c r="Q96" s="210">
        <f>SUM(Q91:Q94)</f>
        <v>20000</v>
      </c>
    </row>
    <row r="97" spans="1:21" ht="16.5" thickTop="1" x14ac:dyDescent="0.25">
      <c r="A97" s="81">
        <v>16</v>
      </c>
      <c r="B97" s="96" t="s">
        <v>404</v>
      </c>
      <c r="C97" s="85">
        <v>18894</v>
      </c>
      <c r="D97" s="100" t="s">
        <v>290</v>
      </c>
      <c r="E97" s="90"/>
      <c r="F97" s="100" t="s">
        <v>291</v>
      </c>
      <c r="G97" s="101">
        <v>20000</v>
      </c>
      <c r="H97" s="90">
        <v>1</v>
      </c>
      <c r="I97" s="85">
        <v>19260</v>
      </c>
      <c r="J97" s="94">
        <v>4000</v>
      </c>
      <c r="K97" s="81" t="s">
        <v>272</v>
      </c>
      <c r="L97" s="81">
        <v>1</v>
      </c>
      <c r="M97" s="85">
        <v>19268</v>
      </c>
      <c r="N97" s="211">
        <v>4000</v>
      </c>
      <c r="O97" s="91">
        <v>16</v>
      </c>
      <c r="P97" s="211">
        <f>SUM(N97:O97)</f>
        <v>4016</v>
      </c>
      <c r="Q97" s="216">
        <f>G97-N97</f>
        <v>16000</v>
      </c>
    </row>
    <row r="98" spans="1:21" x14ac:dyDescent="0.25">
      <c r="A98" s="81"/>
      <c r="B98" s="89"/>
      <c r="C98" s="90"/>
      <c r="D98" s="91"/>
      <c r="E98" s="90"/>
      <c r="F98" s="92"/>
      <c r="G98" s="95"/>
      <c r="H98" s="90">
        <v>2</v>
      </c>
      <c r="I98" s="85">
        <v>19625</v>
      </c>
      <c r="J98" s="94">
        <v>4000</v>
      </c>
      <c r="K98" s="81"/>
      <c r="L98" s="81"/>
      <c r="M98" s="81"/>
      <c r="N98" s="211"/>
      <c r="O98" s="91"/>
      <c r="P98" s="211"/>
      <c r="Q98" s="216"/>
    </row>
    <row r="99" spans="1:21" x14ac:dyDescent="0.25">
      <c r="A99" s="81"/>
      <c r="B99" s="89"/>
      <c r="C99" s="90"/>
      <c r="D99" s="91"/>
      <c r="E99" s="90"/>
      <c r="F99" s="92"/>
      <c r="G99" s="95"/>
      <c r="H99" s="90">
        <v>3</v>
      </c>
      <c r="I99" s="85">
        <v>19990</v>
      </c>
      <c r="J99" s="94">
        <v>4000</v>
      </c>
      <c r="K99" s="81"/>
      <c r="L99" s="81"/>
      <c r="M99" s="81"/>
      <c r="N99" s="211"/>
      <c r="O99" s="91"/>
      <c r="P99" s="211"/>
      <c r="Q99" s="216"/>
    </row>
    <row r="100" spans="1:21" x14ac:dyDescent="0.25">
      <c r="A100" s="81"/>
      <c r="B100" s="89"/>
      <c r="C100" s="90"/>
      <c r="D100" s="91"/>
      <c r="E100" s="90"/>
      <c r="F100" s="92"/>
      <c r="G100" s="95"/>
      <c r="H100" s="90">
        <v>4</v>
      </c>
      <c r="I100" s="85">
        <v>20355</v>
      </c>
      <c r="J100" s="94">
        <v>4000</v>
      </c>
      <c r="K100" s="81"/>
      <c r="L100" s="81"/>
      <c r="M100" s="81"/>
      <c r="N100" s="211"/>
      <c r="O100" s="91"/>
      <c r="P100" s="211"/>
      <c r="Q100" s="216"/>
    </row>
    <row r="101" spans="1:21" x14ac:dyDescent="0.25">
      <c r="A101" s="81"/>
      <c r="B101" s="89"/>
      <c r="C101" s="90"/>
      <c r="D101" s="91"/>
      <c r="E101" s="90"/>
      <c r="F101" s="92"/>
      <c r="G101" s="95"/>
      <c r="H101" s="90">
        <v>5</v>
      </c>
      <c r="I101" s="85">
        <v>20721</v>
      </c>
      <c r="J101" s="94">
        <v>4000</v>
      </c>
      <c r="K101" s="81"/>
      <c r="L101" s="81"/>
      <c r="M101" s="81"/>
      <c r="N101" s="211"/>
      <c r="O101" s="91"/>
      <c r="P101" s="211"/>
      <c r="Q101" s="216"/>
    </row>
    <row r="102" spans="1:21" ht="16.5" thickBot="1" x14ac:dyDescent="0.3">
      <c r="A102" s="81"/>
      <c r="B102" s="89"/>
      <c r="C102" s="90"/>
      <c r="D102" s="91"/>
      <c r="E102" s="90"/>
      <c r="F102" s="92"/>
      <c r="G102" s="95"/>
      <c r="H102" s="90"/>
      <c r="I102" s="85"/>
      <c r="J102" s="94"/>
      <c r="K102" s="81"/>
      <c r="L102" s="81"/>
      <c r="M102" s="81"/>
      <c r="N102" s="208" t="s">
        <v>73</v>
      </c>
      <c r="O102" s="214">
        <f>SUM(O97:O101)</f>
        <v>16</v>
      </c>
      <c r="P102" s="209">
        <f>SUM(P97:P100)</f>
        <v>4016</v>
      </c>
      <c r="Q102" s="210">
        <f>SUM(Q97:Q100)</f>
        <v>16000</v>
      </c>
    </row>
    <row r="103" spans="1:21" ht="16.5" thickTop="1" x14ac:dyDescent="0.25">
      <c r="A103" s="81">
        <v>17</v>
      </c>
      <c r="B103" s="96" t="s">
        <v>405</v>
      </c>
      <c r="C103" s="85">
        <v>18895</v>
      </c>
      <c r="D103" s="100" t="s">
        <v>292</v>
      </c>
      <c r="E103" s="90"/>
      <c r="F103" s="100" t="s">
        <v>293</v>
      </c>
      <c r="G103" s="104">
        <v>40000</v>
      </c>
      <c r="H103" s="90">
        <v>1</v>
      </c>
      <c r="I103" s="85">
        <v>19261</v>
      </c>
      <c r="J103" s="94">
        <v>8000</v>
      </c>
      <c r="K103" s="81" t="s">
        <v>275</v>
      </c>
      <c r="L103" s="81">
        <v>17</v>
      </c>
      <c r="M103" s="85">
        <v>19251</v>
      </c>
      <c r="N103" s="211">
        <v>8000</v>
      </c>
      <c r="O103" s="91"/>
      <c r="P103" s="79">
        <f>SUM(N103:O103)</f>
        <v>8000</v>
      </c>
      <c r="Q103" s="206">
        <f>G103-N103</f>
        <v>32000</v>
      </c>
    </row>
    <row r="104" spans="1:21" x14ac:dyDescent="0.25">
      <c r="A104" s="81"/>
      <c r="B104" s="89"/>
      <c r="C104" s="90"/>
      <c r="D104" s="91"/>
      <c r="E104" s="90"/>
      <c r="F104" s="92"/>
      <c r="G104" s="95"/>
      <c r="H104" s="90">
        <v>2</v>
      </c>
      <c r="I104" s="85">
        <v>19626</v>
      </c>
      <c r="J104" s="94">
        <v>8000</v>
      </c>
      <c r="K104" s="81" t="s">
        <v>276</v>
      </c>
      <c r="L104" s="81">
        <v>90</v>
      </c>
      <c r="M104" s="85">
        <v>19623</v>
      </c>
      <c r="N104" s="211">
        <v>8000</v>
      </c>
      <c r="O104" s="91"/>
      <c r="P104" s="79">
        <f t="shared" ref="P104:P107" si="14">SUM(N104:O104)</f>
        <v>8000</v>
      </c>
      <c r="Q104" s="206">
        <f>Q103-N104</f>
        <v>24000</v>
      </c>
    </row>
    <row r="105" spans="1:21" x14ac:dyDescent="0.25">
      <c r="A105" s="81"/>
      <c r="B105" s="89"/>
      <c r="C105" s="90"/>
      <c r="D105" s="91"/>
      <c r="E105" s="90"/>
      <c r="F105" s="92"/>
      <c r="G105" s="95"/>
      <c r="H105" s="90">
        <v>3</v>
      </c>
      <c r="I105" s="85">
        <v>19991</v>
      </c>
      <c r="J105" s="94">
        <v>8000</v>
      </c>
      <c r="K105" s="81" t="s">
        <v>294</v>
      </c>
      <c r="L105" s="81">
        <v>50</v>
      </c>
      <c r="M105" s="85">
        <v>19982</v>
      </c>
      <c r="N105" s="211">
        <v>8000</v>
      </c>
      <c r="O105" s="91"/>
      <c r="P105" s="79">
        <f t="shared" si="14"/>
        <v>8000</v>
      </c>
      <c r="Q105" s="206">
        <f t="shared" ref="Q105:Q107" si="15">Q104-N105</f>
        <v>16000</v>
      </c>
    </row>
    <row r="106" spans="1:21" x14ac:dyDescent="0.25">
      <c r="A106" s="81"/>
      <c r="B106" s="89"/>
      <c r="C106" s="90"/>
      <c r="D106" s="91"/>
      <c r="E106" s="90"/>
      <c r="F106" s="92"/>
      <c r="G106" s="95"/>
      <c r="H106" s="90">
        <v>4</v>
      </c>
      <c r="I106" s="85">
        <v>20356</v>
      </c>
      <c r="J106" s="94">
        <v>8000</v>
      </c>
      <c r="K106" s="81" t="s">
        <v>295</v>
      </c>
      <c r="L106" s="81">
        <v>42</v>
      </c>
      <c r="M106" s="85">
        <v>20351</v>
      </c>
      <c r="N106" s="211">
        <v>8000</v>
      </c>
      <c r="O106" s="91"/>
      <c r="P106" s="79">
        <f t="shared" si="14"/>
        <v>8000</v>
      </c>
      <c r="Q106" s="206">
        <f t="shared" si="15"/>
        <v>8000</v>
      </c>
    </row>
    <row r="107" spans="1:21" x14ac:dyDescent="0.25">
      <c r="A107" s="81"/>
      <c r="B107" s="89"/>
      <c r="C107" s="90"/>
      <c r="D107" s="91"/>
      <c r="E107" s="90"/>
      <c r="F107" s="92"/>
      <c r="G107" s="95"/>
      <c r="H107" s="90">
        <v>5</v>
      </c>
      <c r="I107" s="85">
        <v>20722</v>
      </c>
      <c r="J107" s="94">
        <v>8000</v>
      </c>
      <c r="K107" s="81"/>
      <c r="L107" s="81"/>
      <c r="M107" s="85"/>
      <c r="N107" s="211"/>
      <c r="O107" s="91"/>
      <c r="P107" s="79">
        <f t="shared" si="14"/>
        <v>0</v>
      </c>
      <c r="Q107" s="206">
        <f t="shared" si="15"/>
        <v>8000</v>
      </c>
      <c r="R107" s="99"/>
      <c r="S107" s="88"/>
      <c r="T107" s="88"/>
      <c r="U107" s="88"/>
    </row>
    <row r="108" spans="1:21" ht="16.5" thickBot="1" x14ac:dyDescent="0.3">
      <c r="A108" s="81"/>
      <c r="B108" s="89"/>
      <c r="C108" s="90"/>
      <c r="D108" s="91"/>
      <c r="E108" s="90"/>
      <c r="F108" s="92"/>
      <c r="G108" s="95"/>
      <c r="H108" s="90"/>
      <c r="I108" s="90"/>
      <c r="J108" s="94"/>
      <c r="K108" s="81"/>
      <c r="L108" s="81"/>
      <c r="M108" s="85"/>
      <c r="N108" s="208" t="s">
        <v>73</v>
      </c>
      <c r="O108" s="214">
        <f>SUM(O103:O107)</f>
        <v>0</v>
      </c>
      <c r="P108" s="209">
        <f>SUM(P103:P106)</f>
        <v>32000</v>
      </c>
      <c r="Q108" s="210">
        <f>Q106</f>
        <v>8000</v>
      </c>
      <c r="T108" s="99"/>
    </row>
    <row r="109" spans="1:21" ht="16.5" thickTop="1" x14ac:dyDescent="0.25">
      <c r="A109" s="81">
        <v>18</v>
      </c>
      <c r="B109" s="96" t="s">
        <v>406</v>
      </c>
      <c r="C109" s="85">
        <v>19050</v>
      </c>
      <c r="D109" s="100" t="s">
        <v>296</v>
      </c>
      <c r="E109" s="90"/>
      <c r="F109" s="100" t="s">
        <v>297</v>
      </c>
      <c r="G109" s="101">
        <v>15000</v>
      </c>
      <c r="H109" s="90">
        <v>1</v>
      </c>
      <c r="I109" s="85">
        <v>19416</v>
      </c>
      <c r="J109" s="94">
        <v>3000</v>
      </c>
      <c r="K109" s="97" t="s">
        <v>263</v>
      </c>
      <c r="L109" s="97">
        <v>55</v>
      </c>
      <c r="M109" s="85">
        <v>19422</v>
      </c>
      <c r="N109" s="211">
        <v>3000</v>
      </c>
      <c r="O109" s="212">
        <v>12</v>
      </c>
      <c r="P109" s="79">
        <f>SUM(N109:O109)</f>
        <v>3012</v>
      </c>
      <c r="Q109" s="206">
        <f>G109-N109</f>
        <v>12000</v>
      </c>
    </row>
    <row r="110" spans="1:21" x14ac:dyDescent="0.25">
      <c r="A110" s="81"/>
      <c r="B110" s="89"/>
      <c r="C110" s="90"/>
      <c r="D110" s="91"/>
      <c r="E110" s="90"/>
      <c r="F110" s="92"/>
      <c r="G110" s="95"/>
      <c r="H110" s="90">
        <v>2</v>
      </c>
      <c r="I110" s="85">
        <v>19781</v>
      </c>
      <c r="J110" s="94">
        <v>3000</v>
      </c>
      <c r="K110" s="81" t="s">
        <v>270</v>
      </c>
      <c r="L110" s="81">
        <v>47</v>
      </c>
      <c r="M110" s="85">
        <v>20613</v>
      </c>
      <c r="N110" s="211">
        <v>3000</v>
      </c>
      <c r="O110" s="212">
        <v>1005</v>
      </c>
      <c r="P110" s="79">
        <f t="shared" ref="P110:P113" si="16">SUM(N110:O110)</f>
        <v>4005</v>
      </c>
      <c r="Q110" s="206">
        <f>Q109-N110</f>
        <v>9000</v>
      </c>
    </row>
    <row r="111" spans="1:21" x14ac:dyDescent="0.25">
      <c r="A111" s="81"/>
      <c r="B111" s="89"/>
      <c r="C111" s="90"/>
      <c r="D111" s="91"/>
      <c r="E111" s="90"/>
      <c r="F111" s="92"/>
      <c r="G111" s="95"/>
      <c r="H111" s="90">
        <v>3</v>
      </c>
      <c r="I111" s="85">
        <v>20146</v>
      </c>
      <c r="J111" s="94">
        <v>3000</v>
      </c>
      <c r="K111" s="81" t="s">
        <v>260</v>
      </c>
      <c r="L111" s="81">
        <v>33</v>
      </c>
      <c r="M111" s="85">
        <v>20641</v>
      </c>
      <c r="N111" s="211"/>
      <c r="O111" s="212">
        <v>1367</v>
      </c>
      <c r="P111" s="79">
        <f t="shared" si="16"/>
        <v>1367</v>
      </c>
      <c r="Q111" s="206">
        <f t="shared" ref="Q111" si="17">Q110-N111</f>
        <v>9000</v>
      </c>
    </row>
    <row r="112" spans="1:21" x14ac:dyDescent="0.25">
      <c r="A112" s="81"/>
      <c r="B112" s="89"/>
      <c r="C112" s="90"/>
      <c r="D112" s="91"/>
      <c r="E112" s="90"/>
      <c r="F112" s="92"/>
      <c r="G112" s="95"/>
      <c r="H112" s="90">
        <v>4</v>
      </c>
      <c r="I112" s="85">
        <v>20511</v>
      </c>
      <c r="J112" s="94">
        <v>3000</v>
      </c>
      <c r="K112" s="81"/>
      <c r="L112" s="81"/>
      <c r="M112" s="81"/>
      <c r="N112" s="211"/>
      <c r="O112" s="91"/>
      <c r="P112" s="79">
        <f t="shared" si="16"/>
        <v>0</v>
      </c>
      <c r="Q112" s="206"/>
    </row>
    <row r="113" spans="1:21" x14ac:dyDescent="0.25">
      <c r="A113" s="81"/>
      <c r="B113" s="89"/>
      <c r="C113" s="90"/>
      <c r="D113" s="91"/>
      <c r="E113" s="90"/>
      <c r="F113" s="92"/>
      <c r="G113" s="95"/>
      <c r="H113" s="90">
        <v>5</v>
      </c>
      <c r="I113" s="85">
        <v>20877</v>
      </c>
      <c r="J113" s="94">
        <v>3000</v>
      </c>
      <c r="K113" s="81"/>
      <c r="L113" s="81"/>
      <c r="M113" s="81"/>
      <c r="N113" s="211"/>
      <c r="O113" s="91"/>
      <c r="P113" s="79">
        <f t="shared" si="16"/>
        <v>0</v>
      </c>
      <c r="Q113" s="206"/>
    </row>
    <row r="114" spans="1:21" ht="16.5" thickBot="1" x14ac:dyDescent="0.3">
      <c r="A114" s="81"/>
      <c r="B114" s="89"/>
      <c r="C114" s="90"/>
      <c r="D114" s="91"/>
      <c r="E114" s="90"/>
      <c r="F114" s="92"/>
      <c r="G114" s="95"/>
      <c r="H114" s="90"/>
      <c r="I114" s="85"/>
      <c r="J114" s="94"/>
      <c r="K114" s="81"/>
      <c r="L114" s="81"/>
      <c r="M114" s="81"/>
      <c r="N114" s="208" t="s">
        <v>73</v>
      </c>
      <c r="O114" s="214">
        <f>SUM(O109:O113)</f>
        <v>2384</v>
      </c>
      <c r="P114" s="209">
        <f>SUM(P109:P112)</f>
        <v>8384</v>
      </c>
      <c r="Q114" s="210">
        <f>Q110</f>
        <v>9000</v>
      </c>
    </row>
    <row r="115" spans="1:21" ht="16.5" thickTop="1" x14ac:dyDescent="0.25">
      <c r="A115" s="81">
        <v>19</v>
      </c>
      <c r="B115" s="96" t="s">
        <v>407</v>
      </c>
      <c r="C115" s="85">
        <v>19050</v>
      </c>
      <c r="D115" s="100" t="s">
        <v>298</v>
      </c>
      <c r="E115" s="90"/>
      <c r="F115" s="100" t="s">
        <v>299</v>
      </c>
      <c r="G115" s="101">
        <v>15000</v>
      </c>
      <c r="H115" s="90">
        <v>1</v>
      </c>
      <c r="I115" s="85">
        <v>19416</v>
      </c>
      <c r="J115" s="94">
        <v>3000</v>
      </c>
      <c r="K115" s="81" t="s">
        <v>263</v>
      </c>
      <c r="L115" s="81">
        <v>49</v>
      </c>
      <c r="M115" s="85">
        <v>19416</v>
      </c>
      <c r="N115" s="211">
        <v>6000</v>
      </c>
      <c r="O115" s="215"/>
      <c r="P115" s="79">
        <f>SUM(N115:O115)</f>
        <v>6000</v>
      </c>
      <c r="Q115" s="206">
        <f>G115-N115</f>
        <v>9000</v>
      </c>
    </row>
    <row r="116" spans="1:21" x14ac:dyDescent="0.25">
      <c r="A116" s="81"/>
      <c r="B116" s="89"/>
      <c r="C116" s="90"/>
      <c r="D116" s="91"/>
      <c r="E116" s="90"/>
      <c r="F116" s="92"/>
      <c r="G116" s="95"/>
      <c r="H116" s="90">
        <v>2</v>
      </c>
      <c r="I116" s="85">
        <v>19781</v>
      </c>
      <c r="J116" s="94">
        <v>3000</v>
      </c>
      <c r="K116" s="81" t="s">
        <v>295</v>
      </c>
      <c r="L116" s="81">
        <v>8</v>
      </c>
      <c r="M116" s="85">
        <v>20308</v>
      </c>
      <c r="N116" s="211">
        <v>3000</v>
      </c>
      <c r="O116" s="91">
        <v>326</v>
      </c>
      <c r="P116" s="79">
        <f t="shared" ref="P116:P119" si="18">SUM(N116:O116)</f>
        <v>3326</v>
      </c>
      <c r="Q116" s="206">
        <f>Q115-N116</f>
        <v>6000</v>
      </c>
    </row>
    <row r="117" spans="1:21" x14ac:dyDescent="0.25">
      <c r="A117" s="81"/>
      <c r="B117" s="89"/>
      <c r="C117" s="90"/>
      <c r="D117" s="91"/>
      <c r="E117" s="90"/>
      <c r="F117" s="92"/>
      <c r="G117" s="95"/>
      <c r="H117" s="90">
        <v>3</v>
      </c>
      <c r="I117" s="85">
        <v>20146</v>
      </c>
      <c r="J117" s="94">
        <v>3000</v>
      </c>
      <c r="K117" s="81"/>
      <c r="L117" s="81"/>
      <c r="M117" s="85"/>
      <c r="N117" s="211"/>
      <c r="O117" s="91"/>
      <c r="P117" s="79">
        <f t="shared" si="18"/>
        <v>0</v>
      </c>
      <c r="Q117" s="206"/>
    </row>
    <row r="118" spans="1:21" x14ac:dyDescent="0.25">
      <c r="A118" s="81"/>
      <c r="B118" s="89"/>
      <c r="C118" s="90"/>
      <c r="D118" s="91"/>
      <c r="E118" s="90"/>
      <c r="F118" s="92"/>
      <c r="G118" s="95"/>
      <c r="H118" s="90">
        <v>4</v>
      </c>
      <c r="I118" s="85">
        <v>20511</v>
      </c>
      <c r="J118" s="94">
        <v>3000</v>
      </c>
      <c r="K118" s="81"/>
      <c r="L118" s="81"/>
      <c r="M118" s="81"/>
      <c r="N118" s="211"/>
      <c r="O118" s="91"/>
      <c r="P118" s="79">
        <f t="shared" si="18"/>
        <v>0</v>
      </c>
      <c r="Q118" s="206"/>
    </row>
    <row r="119" spans="1:21" x14ac:dyDescent="0.25">
      <c r="A119" s="81"/>
      <c r="B119" s="89"/>
      <c r="C119" s="90"/>
      <c r="D119" s="91"/>
      <c r="E119" s="90"/>
      <c r="F119" s="92"/>
      <c r="G119" s="95"/>
      <c r="H119" s="90">
        <v>5</v>
      </c>
      <c r="I119" s="85">
        <v>20877</v>
      </c>
      <c r="J119" s="94">
        <v>3000</v>
      </c>
      <c r="K119" s="81"/>
      <c r="L119" s="81"/>
      <c r="M119" s="81"/>
      <c r="N119" s="211"/>
      <c r="O119" s="91"/>
      <c r="P119" s="79">
        <f t="shared" si="18"/>
        <v>0</v>
      </c>
      <c r="Q119" s="206"/>
    </row>
    <row r="120" spans="1:21" ht="16.5" thickBot="1" x14ac:dyDescent="0.3">
      <c r="A120" s="105"/>
      <c r="B120" s="106"/>
      <c r="C120" s="107"/>
      <c r="D120" s="108"/>
      <c r="E120" s="107"/>
      <c r="F120" s="109"/>
      <c r="G120" s="110"/>
      <c r="H120" s="107"/>
      <c r="I120" s="111"/>
      <c r="J120" s="112"/>
      <c r="K120" s="105"/>
      <c r="L120" s="105"/>
      <c r="M120" s="105"/>
      <c r="N120" s="208" t="s">
        <v>73</v>
      </c>
      <c r="O120" s="214">
        <f>SUM(O115:O119)</f>
        <v>326</v>
      </c>
      <c r="P120" s="209">
        <f>SUM(P115:P118)</f>
        <v>9326</v>
      </c>
      <c r="Q120" s="210">
        <f>Q116</f>
        <v>6000</v>
      </c>
    </row>
    <row r="121" spans="1:21" ht="18" thickTop="1" thickBot="1" x14ac:dyDescent="0.3">
      <c r="A121" s="113" t="s">
        <v>301</v>
      </c>
      <c r="B121" s="114"/>
      <c r="C121" s="115"/>
      <c r="D121" s="115"/>
      <c r="E121" s="115"/>
      <c r="F121" s="115"/>
      <c r="G121" s="116"/>
      <c r="H121" s="115"/>
      <c r="I121" s="115"/>
      <c r="J121" s="115"/>
      <c r="K121" s="117"/>
      <c r="L121" s="117"/>
      <c r="M121" s="117"/>
      <c r="N121" s="219"/>
      <c r="O121" s="220"/>
      <c r="P121" s="220"/>
      <c r="Q121" s="221">
        <f>SUM(Q120,Q114,Q108,Q102,Q96,Q90,Q84,Q78,Q72,Q66,Q60,Q54,Q48,Q42,Q36,Q30,Q23,Q17,Q11)</f>
        <v>243500</v>
      </c>
      <c r="R121" s="118"/>
      <c r="S121" s="118"/>
      <c r="T121" s="118"/>
      <c r="U121" s="119"/>
    </row>
    <row r="122" spans="1:21" ht="16.5" thickTop="1" x14ac:dyDescent="0.25">
      <c r="J122" s="88"/>
      <c r="N122" s="222"/>
      <c r="O122" s="223"/>
      <c r="P122" s="222"/>
      <c r="R122" s="88"/>
      <c r="S122" s="88"/>
      <c r="T122" s="88"/>
    </row>
    <row r="123" spans="1:21" x14ac:dyDescent="0.25">
      <c r="G123" s="123"/>
      <c r="J123" s="88"/>
      <c r="M123" s="124"/>
      <c r="P123" s="222"/>
      <c r="R123" s="88"/>
      <c r="S123" s="88"/>
      <c r="T123" s="119"/>
    </row>
    <row r="124" spans="1:21" x14ac:dyDescent="0.25">
      <c r="J124" s="88"/>
      <c r="M124" s="124"/>
      <c r="P124" s="222"/>
      <c r="R124" s="88"/>
      <c r="S124" s="88"/>
      <c r="T124" s="88"/>
    </row>
    <row r="125" spans="1:21" x14ac:dyDescent="0.25">
      <c r="J125" s="88"/>
      <c r="M125" s="124"/>
      <c r="P125" s="222"/>
    </row>
    <row r="126" spans="1:21" x14ac:dyDescent="0.25">
      <c r="J126" s="88"/>
      <c r="P126" s="222"/>
    </row>
    <row r="127" spans="1:21" x14ac:dyDescent="0.25">
      <c r="J127" s="88"/>
      <c r="M127" s="124"/>
    </row>
    <row r="128" spans="1:21" x14ac:dyDescent="0.25">
      <c r="J128" s="88"/>
    </row>
    <row r="129" spans="10:10" x14ac:dyDescent="0.25">
      <c r="J129" s="88"/>
    </row>
    <row r="130" spans="10:10" x14ac:dyDescent="0.25">
      <c r="J130" s="88"/>
    </row>
    <row r="131" spans="10:10" x14ac:dyDescent="0.25">
      <c r="J131" s="88"/>
    </row>
    <row r="132" spans="10:10" x14ac:dyDescent="0.25">
      <c r="J132" s="88"/>
    </row>
    <row r="133" spans="10:10" x14ac:dyDescent="0.25">
      <c r="J133" s="88"/>
    </row>
    <row r="134" spans="10:10" x14ac:dyDescent="0.25">
      <c r="J134" s="88"/>
    </row>
    <row r="135" spans="10:10" x14ac:dyDescent="0.25">
      <c r="J135" s="88"/>
    </row>
    <row r="136" spans="10:10" x14ac:dyDescent="0.25">
      <c r="J136" s="88"/>
    </row>
    <row r="137" spans="10:10" x14ac:dyDescent="0.25">
      <c r="J137" s="88"/>
    </row>
  </sheetData>
  <mergeCells count="15">
    <mergeCell ref="A1:Q1"/>
    <mergeCell ref="A2:Q2"/>
    <mergeCell ref="A3:Q3"/>
    <mergeCell ref="B5:B6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O5"/>
    <mergeCell ref="P5:Q5"/>
  </mergeCells>
  <pageMargins left="0.24" right="0.11811023622047245" top="0.32" bottom="0.26" header="0.22" footer="0.12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20.25" x14ac:dyDescent="0.3"/>
  <cols>
    <col min="1" max="1" width="11.140625" style="19" customWidth="1"/>
    <col min="2" max="3" width="22.140625" style="19" customWidth="1"/>
    <col min="4" max="4" width="19" style="19" customWidth="1"/>
    <col min="5" max="6" width="22.140625" style="19" customWidth="1"/>
    <col min="7" max="7" width="18.42578125" style="19" customWidth="1"/>
    <col min="8" max="16384" width="9.140625" style="19"/>
  </cols>
  <sheetData>
    <row r="1" spans="1:7" ht="27.75" customHeight="1" x14ac:dyDescent="0.4">
      <c r="A1" s="263" t="s">
        <v>0</v>
      </c>
      <c r="B1" s="263"/>
      <c r="C1" s="263"/>
      <c r="D1" s="263"/>
      <c r="E1" s="263"/>
      <c r="F1" s="263"/>
      <c r="G1" s="263"/>
    </row>
    <row r="2" spans="1:7" ht="27.75" customHeight="1" x14ac:dyDescent="0.4">
      <c r="A2" s="263" t="s">
        <v>74</v>
      </c>
      <c r="B2" s="263"/>
      <c r="C2" s="263"/>
      <c r="D2" s="263"/>
      <c r="E2" s="263"/>
      <c r="F2" s="263"/>
      <c r="G2" s="263"/>
    </row>
    <row r="3" spans="1:7" ht="27.75" customHeight="1" x14ac:dyDescent="0.4">
      <c r="A3" s="263" t="s">
        <v>75</v>
      </c>
      <c r="B3" s="263"/>
      <c r="C3" s="263"/>
      <c r="D3" s="263"/>
      <c r="E3" s="263"/>
      <c r="F3" s="263"/>
      <c r="G3" s="263"/>
    </row>
    <row r="4" spans="1:7" x14ac:dyDescent="0.3">
      <c r="A4" s="20" t="s">
        <v>217</v>
      </c>
    </row>
    <row r="5" spans="1:7" s="126" customFormat="1" ht="18.75" x14ac:dyDescent="0.3">
      <c r="A5" s="125" t="s">
        <v>121</v>
      </c>
      <c r="B5" s="125" t="s">
        <v>122</v>
      </c>
      <c r="C5" s="125" t="s">
        <v>123</v>
      </c>
      <c r="D5" s="125" t="s">
        <v>124</v>
      </c>
      <c r="E5" s="125" t="s">
        <v>125</v>
      </c>
      <c r="F5" s="125" t="s">
        <v>126</v>
      </c>
      <c r="G5" s="125" t="s">
        <v>50</v>
      </c>
    </row>
    <row r="6" spans="1:7" s="126" customFormat="1" ht="37.5" x14ac:dyDescent="0.3">
      <c r="A6" s="127" t="s">
        <v>127</v>
      </c>
      <c r="B6" s="128" t="s">
        <v>107</v>
      </c>
      <c r="C6" s="129" t="s">
        <v>108</v>
      </c>
      <c r="D6" s="130" t="s">
        <v>128</v>
      </c>
      <c r="E6" s="130" t="s">
        <v>140</v>
      </c>
      <c r="F6" s="130" t="s">
        <v>129</v>
      </c>
      <c r="G6" s="131">
        <v>242700</v>
      </c>
    </row>
    <row r="7" spans="1:7" s="126" customFormat="1" ht="18.75" x14ac:dyDescent="0.3">
      <c r="A7" s="127" t="s">
        <v>127</v>
      </c>
      <c r="B7" s="128" t="s">
        <v>107</v>
      </c>
      <c r="C7" s="129" t="s">
        <v>108</v>
      </c>
      <c r="D7" s="130" t="s">
        <v>130</v>
      </c>
      <c r="E7" s="130" t="s">
        <v>131</v>
      </c>
      <c r="F7" s="130" t="s">
        <v>131</v>
      </c>
      <c r="G7" s="131">
        <v>59300</v>
      </c>
    </row>
    <row r="8" spans="1:7" s="126" customFormat="1" ht="18.75" x14ac:dyDescent="0.3">
      <c r="A8" s="127" t="s">
        <v>127</v>
      </c>
      <c r="B8" s="128" t="s">
        <v>107</v>
      </c>
      <c r="C8" s="129" t="s">
        <v>108</v>
      </c>
      <c r="D8" s="130" t="s">
        <v>130</v>
      </c>
      <c r="E8" s="130" t="s">
        <v>131</v>
      </c>
      <c r="F8" s="130" t="s">
        <v>131</v>
      </c>
      <c r="G8" s="131">
        <v>9240</v>
      </c>
    </row>
    <row r="9" spans="1:7" s="126" customFormat="1" ht="37.5" x14ac:dyDescent="0.3">
      <c r="A9" s="127" t="s">
        <v>127</v>
      </c>
      <c r="B9" s="128" t="s">
        <v>107</v>
      </c>
      <c r="C9" s="129" t="s">
        <v>108</v>
      </c>
      <c r="D9" s="130" t="s">
        <v>132</v>
      </c>
      <c r="E9" s="130" t="s">
        <v>132</v>
      </c>
      <c r="F9" s="130" t="s">
        <v>133</v>
      </c>
      <c r="G9" s="131">
        <v>33600</v>
      </c>
    </row>
    <row r="10" spans="1:7" s="126" customFormat="1" ht="37.5" x14ac:dyDescent="0.3">
      <c r="A10" s="127" t="s">
        <v>127</v>
      </c>
      <c r="B10" s="128" t="s">
        <v>107</v>
      </c>
      <c r="C10" s="129" t="s">
        <v>109</v>
      </c>
      <c r="D10" s="130" t="s">
        <v>128</v>
      </c>
      <c r="E10" s="130" t="s">
        <v>140</v>
      </c>
      <c r="F10" s="130" t="s">
        <v>129</v>
      </c>
      <c r="G10" s="131">
        <v>102000</v>
      </c>
    </row>
    <row r="11" spans="1:7" s="126" customFormat="1" ht="56.25" x14ac:dyDescent="0.3">
      <c r="A11" s="127" t="s">
        <v>127</v>
      </c>
      <c r="B11" s="128" t="s">
        <v>107</v>
      </c>
      <c r="C11" s="129" t="s">
        <v>109</v>
      </c>
      <c r="D11" s="130" t="s">
        <v>135</v>
      </c>
      <c r="E11" s="130" t="s">
        <v>136</v>
      </c>
      <c r="F11" s="130" t="s">
        <v>134</v>
      </c>
      <c r="G11" s="131">
        <v>4887</v>
      </c>
    </row>
    <row r="12" spans="1:7" s="126" customFormat="1" ht="37.5" x14ac:dyDescent="0.3">
      <c r="A12" s="127" t="s">
        <v>127</v>
      </c>
      <c r="B12" s="132" t="s">
        <v>110</v>
      </c>
      <c r="C12" s="132" t="s">
        <v>111</v>
      </c>
      <c r="D12" s="130" t="s">
        <v>137</v>
      </c>
      <c r="E12" s="130" t="s">
        <v>58</v>
      </c>
      <c r="F12" s="130" t="s">
        <v>138</v>
      </c>
      <c r="G12" s="131">
        <v>200000</v>
      </c>
    </row>
    <row r="13" spans="1:7" s="126" customFormat="1" ht="37.5" x14ac:dyDescent="0.3">
      <c r="A13" s="127" t="s">
        <v>127</v>
      </c>
      <c r="B13" s="128" t="s">
        <v>112</v>
      </c>
      <c r="C13" s="132" t="s">
        <v>113</v>
      </c>
      <c r="D13" s="130" t="s">
        <v>128</v>
      </c>
      <c r="E13" s="130" t="s">
        <v>140</v>
      </c>
      <c r="F13" s="130" t="s">
        <v>129</v>
      </c>
      <c r="G13" s="131">
        <v>162000</v>
      </c>
    </row>
    <row r="14" spans="1:7" s="126" customFormat="1" ht="37.5" x14ac:dyDescent="0.3">
      <c r="A14" s="127" t="s">
        <v>127</v>
      </c>
      <c r="B14" s="128" t="s">
        <v>114</v>
      </c>
      <c r="C14" s="132" t="s">
        <v>115</v>
      </c>
      <c r="D14" s="130" t="s">
        <v>128</v>
      </c>
      <c r="E14" s="130" t="s">
        <v>140</v>
      </c>
      <c r="F14" s="130" t="s">
        <v>129</v>
      </c>
      <c r="G14" s="131">
        <v>85750</v>
      </c>
    </row>
    <row r="15" spans="1:7" s="126" customFormat="1" ht="37.5" x14ac:dyDescent="0.3">
      <c r="A15" s="127" t="s">
        <v>127</v>
      </c>
      <c r="B15" s="128" t="s">
        <v>114</v>
      </c>
      <c r="C15" s="132" t="s">
        <v>115</v>
      </c>
      <c r="D15" s="130" t="s">
        <v>128</v>
      </c>
      <c r="E15" s="130" t="s">
        <v>139</v>
      </c>
      <c r="F15" s="130" t="s">
        <v>139</v>
      </c>
      <c r="G15" s="131">
        <v>3000</v>
      </c>
    </row>
    <row r="16" spans="1:7" s="126" customFormat="1" ht="37.5" x14ac:dyDescent="0.3">
      <c r="A16" s="127" t="s">
        <v>127</v>
      </c>
      <c r="B16" s="128" t="s">
        <v>114</v>
      </c>
      <c r="C16" s="129" t="s">
        <v>116</v>
      </c>
      <c r="D16" s="130" t="s">
        <v>141</v>
      </c>
      <c r="E16" s="130" t="s">
        <v>142</v>
      </c>
      <c r="F16" s="130" t="s">
        <v>143</v>
      </c>
      <c r="G16" s="131">
        <v>246000</v>
      </c>
    </row>
    <row r="17" spans="1:7" s="126" customFormat="1" ht="37.5" x14ac:dyDescent="0.3">
      <c r="A17" s="127" t="s">
        <v>127</v>
      </c>
      <c r="B17" s="128" t="s">
        <v>114</v>
      </c>
      <c r="C17" s="129" t="s">
        <v>116</v>
      </c>
      <c r="D17" s="130" t="s">
        <v>141</v>
      </c>
      <c r="E17" s="130" t="s">
        <v>144</v>
      </c>
      <c r="F17" s="130" t="s">
        <v>145</v>
      </c>
      <c r="G17" s="131">
        <v>68000</v>
      </c>
    </row>
    <row r="18" spans="1:7" s="126" customFormat="1" ht="37.5" x14ac:dyDescent="0.3">
      <c r="A18" s="127" t="s">
        <v>127</v>
      </c>
      <c r="B18" s="132" t="s">
        <v>117</v>
      </c>
      <c r="C18" s="132" t="s">
        <v>118</v>
      </c>
      <c r="D18" s="130" t="s">
        <v>141</v>
      </c>
      <c r="E18" s="130" t="s">
        <v>146</v>
      </c>
      <c r="F18" s="130" t="s">
        <v>147</v>
      </c>
      <c r="G18" s="131">
        <v>100000</v>
      </c>
    </row>
    <row r="19" spans="1:7" s="126" customFormat="1" ht="56.25" x14ac:dyDescent="0.3">
      <c r="A19" s="127" t="s">
        <v>127</v>
      </c>
      <c r="B19" s="132" t="s">
        <v>117</v>
      </c>
      <c r="C19" s="132" t="s">
        <v>118</v>
      </c>
      <c r="D19" s="130" t="s">
        <v>141</v>
      </c>
      <c r="E19" s="130" t="s">
        <v>142</v>
      </c>
      <c r="F19" s="130" t="s">
        <v>148</v>
      </c>
      <c r="G19" s="131">
        <v>241200</v>
      </c>
    </row>
    <row r="20" spans="1:7" s="126" customFormat="1" ht="37.5" x14ac:dyDescent="0.3">
      <c r="A20" s="127" t="s">
        <v>127</v>
      </c>
      <c r="B20" s="132" t="s">
        <v>117</v>
      </c>
      <c r="C20" s="132" t="s">
        <v>118</v>
      </c>
      <c r="D20" s="130" t="s">
        <v>141</v>
      </c>
      <c r="E20" s="130" t="s">
        <v>142</v>
      </c>
      <c r="F20" s="130" t="s">
        <v>149</v>
      </c>
      <c r="G20" s="131">
        <v>230200</v>
      </c>
    </row>
    <row r="21" spans="1:7" s="126" customFormat="1" ht="37.5" x14ac:dyDescent="0.3">
      <c r="A21" s="127" t="s">
        <v>127</v>
      </c>
      <c r="B21" s="128" t="s">
        <v>119</v>
      </c>
      <c r="C21" s="129" t="s">
        <v>120</v>
      </c>
      <c r="D21" s="130" t="s">
        <v>128</v>
      </c>
      <c r="E21" s="130" t="s">
        <v>140</v>
      </c>
      <c r="F21" s="130" t="s">
        <v>129</v>
      </c>
      <c r="G21" s="131">
        <v>23000</v>
      </c>
    </row>
    <row r="22" spans="1:7" x14ac:dyDescent="0.3">
      <c r="A22" s="127" t="s">
        <v>150</v>
      </c>
      <c r="B22" s="128" t="s">
        <v>119</v>
      </c>
      <c r="C22" s="129" t="s">
        <v>120</v>
      </c>
      <c r="D22" s="130" t="s">
        <v>137</v>
      </c>
      <c r="E22" s="130" t="s">
        <v>56</v>
      </c>
      <c r="F22" s="130" t="s">
        <v>95</v>
      </c>
      <c r="G22" s="131">
        <v>60000</v>
      </c>
    </row>
    <row r="23" spans="1:7" ht="37.5" x14ac:dyDescent="0.3">
      <c r="A23" s="127" t="s">
        <v>150</v>
      </c>
      <c r="B23" s="128" t="s">
        <v>112</v>
      </c>
      <c r="C23" s="129" t="s">
        <v>120</v>
      </c>
      <c r="D23" s="130" t="s">
        <v>141</v>
      </c>
      <c r="E23" s="130"/>
      <c r="F23" s="130" t="s">
        <v>96</v>
      </c>
      <c r="G23" s="131">
        <v>106000</v>
      </c>
    </row>
    <row r="24" spans="1:7" ht="37.5" x14ac:dyDescent="0.3">
      <c r="A24" s="127" t="s">
        <v>150</v>
      </c>
      <c r="B24" s="128"/>
      <c r="C24" s="129" t="s">
        <v>120</v>
      </c>
      <c r="D24" s="130" t="s">
        <v>141</v>
      </c>
      <c r="E24" s="130"/>
      <c r="F24" s="130" t="s">
        <v>97</v>
      </c>
      <c r="G24" s="131">
        <v>2500000</v>
      </c>
    </row>
    <row r="25" spans="1:7" x14ac:dyDescent="0.3">
      <c r="A25" s="286" t="s">
        <v>73</v>
      </c>
      <c r="B25" s="286"/>
      <c r="C25" s="286"/>
      <c r="D25" s="286"/>
      <c r="E25" s="286"/>
      <c r="F25" s="286"/>
      <c r="G25" s="133">
        <f>SUM(G6:G24)</f>
        <v>4476877</v>
      </c>
    </row>
    <row r="28" spans="1:7" x14ac:dyDescent="0.3">
      <c r="A28" s="20"/>
    </row>
  </sheetData>
  <mergeCells count="4">
    <mergeCell ref="A1:G1"/>
    <mergeCell ref="A2:G2"/>
    <mergeCell ref="A3:G3"/>
    <mergeCell ref="A25:F25"/>
  </mergeCells>
  <pageMargins left="0.47244094488188981" right="0.11811023622047245" top="0.55118110236220474" bottom="0.35433070866141736" header="0.31496062992125984" footer="0.31496062992125984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13" sqref="H13"/>
    </sheetView>
  </sheetViews>
  <sheetFormatPr defaultRowHeight="20.25" x14ac:dyDescent="0.3"/>
  <cols>
    <col min="1" max="1" width="11.85546875" style="8" customWidth="1"/>
    <col min="2" max="2" width="18" style="8" customWidth="1"/>
    <col min="3" max="3" width="17.140625" style="8" customWidth="1"/>
    <col min="4" max="5" width="12.28515625" style="8" customWidth="1"/>
    <col min="6" max="6" width="19.7109375" style="8" customWidth="1"/>
    <col min="7" max="7" width="14.42578125" style="16" customWidth="1"/>
    <col min="8" max="16384" width="9.140625" style="8"/>
  </cols>
  <sheetData>
    <row r="1" spans="1:7" ht="27.75" customHeight="1" x14ac:dyDescent="0.4">
      <c r="A1" s="263" t="s">
        <v>0</v>
      </c>
      <c r="B1" s="263"/>
      <c r="C1" s="263"/>
      <c r="D1" s="263"/>
      <c r="E1" s="263"/>
      <c r="F1" s="263"/>
      <c r="G1" s="263"/>
    </row>
    <row r="2" spans="1:7" ht="27.75" customHeight="1" x14ac:dyDescent="0.4">
      <c r="A2" s="263" t="s">
        <v>74</v>
      </c>
      <c r="B2" s="263"/>
      <c r="C2" s="263"/>
      <c r="D2" s="263"/>
      <c r="E2" s="263"/>
      <c r="F2" s="263"/>
      <c r="G2" s="263"/>
    </row>
    <row r="3" spans="1:7" ht="27.75" customHeight="1" x14ac:dyDescent="0.4">
      <c r="A3" s="263" t="s">
        <v>75</v>
      </c>
      <c r="B3" s="263"/>
      <c r="C3" s="263"/>
      <c r="D3" s="263"/>
      <c r="E3" s="263"/>
      <c r="F3" s="263"/>
      <c r="G3" s="263"/>
    </row>
    <row r="4" spans="1:7" x14ac:dyDescent="0.3">
      <c r="A4" s="12" t="s">
        <v>210</v>
      </c>
    </row>
    <row r="5" spans="1:7" x14ac:dyDescent="0.3">
      <c r="B5" s="134" t="s">
        <v>151</v>
      </c>
      <c r="E5" s="16"/>
      <c r="F5" s="18">
        <v>13696.18</v>
      </c>
    </row>
    <row r="6" spans="1:7" x14ac:dyDescent="0.3">
      <c r="B6" s="134" t="s">
        <v>152</v>
      </c>
      <c r="E6" s="16"/>
      <c r="F6" s="18">
        <v>13928.69</v>
      </c>
    </row>
    <row r="7" spans="1:7" x14ac:dyDescent="0.3">
      <c r="B7" s="134" t="s">
        <v>153</v>
      </c>
      <c r="E7" s="16"/>
      <c r="F7" s="18">
        <v>1752.35</v>
      </c>
    </row>
    <row r="8" spans="1:7" x14ac:dyDescent="0.3">
      <c r="B8" s="134" t="s">
        <v>154</v>
      </c>
      <c r="E8" s="16"/>
      <c r="F8" s="18">
        <v>259432</v>
      </c>
      <c r="G8" s="47"/>
    </row>
    <row r="9" spans="1:7" x14ac:dyDescent="0.3">
      <c r="B9" s="134" t="s">
        <v>155</v>
      </c>
      <c r="E9" s="16"/>
      <c r="F9" s="18">
        <v>3800</v>
      </c>
      <c r="G9" s="15"/>
    </row>
    <row r="10" spans="1:7" x14ac:dyDescent="0.3">
      <c r="B10" s="134" t="s">
        <v>156</v>
      </c>
      <c r="E10" s="16"/>
      <c r="F10" s="18">
        <v>10500</v>
      </c>
      <c r="G10" s="47"/>
    </row>
    <row r="11" spans="1:7" x14ac:dyDescent="0.3">
      <c r="B11" s="8" t="s">
        <v>214</v>
      </c>
      <c r="E11" s="16"/>
      <c r="F11" s="18">
        <v>178826</v>
      </c>
      <c r="G11" s="15"/>
    </row>
    <row r="12" spans="1:7" x14ac:dyDescent="0.3">
      <c r="B12" s="8" t="s">
        <v>215</v>
      </c>
      <c r="E12" s="16"/>
      <c r="F12" s="18">
        <f>711962.6+243500</f>
        <v>955462.6</v>
      </c>
      <c r="G12" s="15"/>
    </row>
    <row r="13" spans="1:7" ht="21" thickBot="1" x14ac:dyDescent="0.35">
      <c r="B13" s="12" t="s">
        <v>73</v>
      </c>
      <c r="C13" s="12"/>
      <c r="D13" s="12"/>
      <c r="E13" s="47"/>
      <c r="F13" s="50">
        <f>SUM(F5:F12)</f>
        <v>1437397.8199999998</v>
      </c>
      <c r="G13" s="15"/>
    </row>
    <row r="14" spans="1:7" ht="21" thickTop="1" x14ac:dyDescent="0.3">
      <c r="F14" s="15"/>
      <c r="G14" s="47"/>
    </row>
  </sheetData>
  <mergeCells count="3">
    <mergeCell ref="A1:G1"/>
    <mergeCell ref="A2:G2"/>
    <mergeCell ref="A3:G3"/>
  </mergeCells>
  <pageMargins left="0.49" right="0.15" top="0.7" bottom="0.23" header="0.3" footer="0.15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C27" sqref="C27"/>
    </sheetView>
  </sheetViews>
  <sheetFormatPr defaultRowHeight="20.25" x14ac:dyDescent="0.3"/>
  <cols>
    <col min="1" max="1" width="6.5703125" style="134" customWidth="1"/>
    <col min="2" max="2" width="5.42578125" style="134" customWidth="1"/>
    <col min="3" max="3" width="43.28515625" style="134" customWidth="1"/>
    <col min="4" max="4" width="16.28515625" style="134" customWidth="1"/>
    <col min="5" max="5" width="17" style="134" customWidth="1"/>
    <col min="6" max="6" width="17.85546875" style="134" customWidth="1"/>
    <col min="7" max="7" width="9.140625" style="149"/>
    <col min="8" max="8" width="20.42578125" style="149" bestFit="1" customWidth="1"/>
    <col min="9" max="16384" width="9.140625" style="149"/>
  </cols>
  <sheetData>
    <row r="1" spans="1:8" s="8" customFormat="1" ht="27.75" customHeight="1" x14ac:dyDescent="0.4">
      <c r="A1" s="263" t="s">
        <v>0</v>
      </c>
      <c r="B1" s="263"/>
      <c r="C1" s="263"/>
      <c r="D1" s="263"/>
      <c r="E1" s="263"/>
      <c r="F1" s="263"/>
    </row>
    <row r="2" spans="1:8" s="8" customFormat="1" ht="27.75" customHeight="1" x14ac:dyDescent="0.4">
      <c r="A2" s="263" t="s">
        <v>74</v>
      </c>
      <c r="B2" s="263"/>
      <c r="C2" s="263"/>
      <c r="D2" s="263"/>
      <c r="E2" s="263"/>
      <c r="F2" s="263"/>
    </row>
    <row r="3" spans="1:8" s="8" customFormat="1" ht="27.75" customHeight="1" x14ac:dyDescent="0.4">
      <c r="A3" s="263" t="s">
        <v>75</v>
      </c>
      <c r="B3" s="263"/>
      <c r="C3" s="263"/>
      <c r="D3" s="263"/>
      <c r="E3" s="263"/>
      <c r="F3" s="263"/>
    </row>
    <row r="4" spans="1:8" s="136" customFormat="1" ht="19.5" customHeight="1" x14ac:dyDescent="0.3">
      <c r="A4" s="135" t="s">
        <v>408</v>
      </c>
      <c r="B4" s="135"/>
      <c r="C4" s="135"/>
      <c r="D4" s="135"/>
      <c r="E4" s="135"/>
      <c r="F4" s="135"/>
    </row>
    <row r="5" spans="1:8" s="136" customFormat="1" ht="18.75" x14ac:dyDescent="0.3">
      <c r="A5" s="137" t="s">
        <v>157</v>
      </c>
      <c r="B5" s="137"/>
      <c r="C5" s="135"/>
      <c r="D5" s="135"/>
      <c r="E5" s="135"/>
      <c r="F5" s="138">
        <v>10291067.02</v>
      </c>
    </row>
    <row r="6" spans="1:8" s="136" customFormat="1" ht="18.75" x14ac:dyDescent="0.3">
      <c r="A6" s="139"/>
      <c r="B6" s="135" t="s">
        <v>164</v>
      </c>
      <c r="C6" s="135"/>
      <c r="D6" s="138">
        <v>2509317.4300000002</v>
      </c>
      <c r="E6" s="140"/>
      <c r="F6" s="140"/>
    </row>
    <row r="7" spans="1:8" s="136" customFormat="1" ht="18.75" x14ac:dyDescent="0.3">
      <c r="A7" s="135"/>
      <c r="B7" s="135"/>
      <c r="C7" s="135" t="s">
        <v>302</v>
      </c>
      <c r="D7" s="140"/>
      <c r="E7" s="140"/>
      <c r="F7" s="140"/>
    </row>
    <row r="8" spans="1:8" s="136" customFormat="1" ht="18.75" x14ac:dyDescent="0.3">
      <c r="A8" s="135"/>
      <c r="B8" s="135"/>
      <c r="C8" s="135" t="s">
        <v>165</v>
      </c>
      <c r="D8" s="140">
        <v>627329.36</v>
      </c>
      <c r="E8" s="140"/>
      <c r="F8" s="140"/>
    </row>
    <row r="9" spans="1:8" s="136" customFormat="1" ht="18.75" x14ac:dyDescent="0.3">
      <c r="A9" s="135"/>
      <c r="B9" s="137" t="s">
        <v>158</v>
      </c>
      <c r="C9" s="135" t="s">
        <v>166</v>
      </c>
      <c r="D9" s="135"/>
      <c r="E9" s="140">
        <f>D6-D8</f>
        <v>1881988.0700000003</v>
      </c>
      <c r="F9" s="140"/>
    </row>
    <row r="10" spans="1:8" s="136" customFormat="1" ht="18.75" x14ac:dyDescent="0.3">
      <c r="A10" s="135"/>
      <c r="B10" s="137"/>
      <c r="C10" s="135" t="s">
        <v>218</v>
      </c>
      <c r="D10" s="135"/>
      <c r="E10" s="140">
        <v>29202.18</v>
      </c>
      <c r="F10" s="141"/>
    </row>
    <row r="11" spans="1:8" s="136" customFormat="1" ht="18.75" x14ac:dyDescent="0.3">
      <c r="A11" s="135"/>
      <c r="B11" s="137"/>
      <c r="C11" s="135" t="s">
        <v>211</v>
      </c>
      <c r="D11" s="135"/>
      <c r="E11" s="140">
        <v>495854.68</v>
      </c>
      <c r="F11" s="141"/>
    </row>
    <row r="12" spans="1:8" s="136" customFormat="1" ht="18.75" x14ac:dyDescent="0.3">
      <c r="A12" s="135"/>
      <c r="B12" s="137"/>
      <c r="C12" s="135" t="s">
        <v>212</v>
      </c>
      <c r="D12" s="135"/>
      <c r="E12" s="140">
        <v>46592.83</v>
      </c>
      <c r="F12" s="141"/>
    </row>
    <row r="13" spans="1:8" s="136" customFormat="1" ht="18.75" x14ac:dyDescent="0.3">
      <c r="A13" s="135"/>
      <c r="B13" s="137"/>
      <c r="C13" s="135" t="s">
        <v>216</v>
      </c>
      <c r="D13" s="135"/>
      <c r="E13" s="140">
        <v>23852</v>
      </c>
      <c r="F13" s="141"/>
    </row>
    <row r="14" spans="1:8" s="136" customFormat="1" ht="18.75" x14ac:dyDescent="0.3">
      <c r="A14" s="135"/>
      <c r="B14" s="135"/>
      <c r="C14" s="135" t="s">
        <v>213</v>
      </c>
      <c r="D14" s="135"/>
      <c r="E14" s="140">
        <v>9.5</v>
      </c>
      <c r="F14" s="142"/>
    </row>
    <row r="15" spans="1:8" s="136" customFormat="1" ht="18.75" x14ac:dyDescent="0.3">
      <c r="A15" s="139"/>
      <c r="B15" s="139" t="s">
        <v>167</v>
      </c>
      <c r="C15" s="135" t="s">
        <v>159</v>
      </c>
      <c r="D15" s="135"/>
      <c r="E15" s="143">
        <v>-1193400</v>
      </c>
      <c r="F15" s="144">
        <f>SUM(E9:E15)</f>
        <v>1284099.2600000002</v>
      </c>
    </row>
    <row r="16" spans="1:8" s="136" customFormat="1" ht="19.5" thickBot="1" x14ac:dyDescent="0.35">
      <c r="A16" s="137" t="s">
        <v>160</v>
      </c>
      <c r="B16" s="137"/>
      <c r="C16" s="135"/>
      <c r="D16" s="135"/>
      <c r="E16" s="141"/>
      <c r="F16" s="142">
        <f>F5+F15</f>
        <v>11575166.279999999</v>
      </c>
      <c r="H16" s="145"/>
    </row>
    <row r="17" spans="1:6" s="136" customFormat="1" ht="16.5" customHeight="1" thickTop="1" x14ac:dyDescent="0.3">
      <c r="A17" s="135"/>
      <c r="B17" s="135"/>
      <c r="C17" s="135"/>
      <c r="D17" s="135"/>
      <c r="E17" s="135"/>
      <c r="F17" s="146"/>
    </row>
    <row r="18" spans="1:6" s="136" customFormat="1" ht="18.75" x14ac:dyDescent="0.3">
      <c r="A18" s="137" t="s">
        <v>161</v>
      </c>
      <c r="B18" s="137"/>
      <c r="C18" s="135"/>
      <c r="D18" s="135"/>
      <c r="E18" s="142"/>
      <c r="F18" s="135"/>
    </row>
    <row r="19" spans="1:6" s="136" customFormat="1" ht="18.75" x14ac:dyDescent="0.3">
      <c r="A19" s="135"/>
      <c r="B19" s="135" t="s">
        <v>162</v>
      </c>
      <c r="C19" s="135"/>
      <c r="D19" s="135"/>
      <c r="E19" s="135"/>
      <c r="F19" s="140">
        <v>1268720.99</v>
      </c>
    </row>
    <row r="20" spans="1:6" s="136" customFormat="1" ht="18.75" x14ac:dyDescent="0.3">
      <c r="A20" s="135"/>
      <c r="B20" s="135" t="s">
        <v>163</v>
      </c>
      <c r="C20" s="135"/>
      <c r="D20" s="135"/>
      <c r="E20" s="135"/>
      <c r="F20" s="140">
        <v>876.85</v>
      </c>
    </row>
    <row r="21" spans="1:6" s="136" customFormat="1" ht="18.75" x14ac:dyDescent="0.3">
      <c r="A21" s="135"/>
      <c r="B21" s="135" t="s">
        <v>219</v>
      </c>
      <c r="C21" s="135"/>
      <c r="D21" s="135"/>
      <c r="E21" s="135"/>
      <c r="F21" s="140">
        <v>18355</v>
      </c>
    </row>
    <row r="22" spans="1:6" s="136" customFormat="1" ht="18.75" x14ac:dyDescent="0.3">
      <c r="A22" s="135"/>
      <c r="B22" s="135" t="s">
        <v>220</v>
      </c>
      <c r="C22" s="135"/>
      <c r="D22" s="135"/>
      <c r="E22" s="135"/>
      <c r="F22" s="138">
        <v>10287213.439999999</v>
      </c>
    </row>
    <row r="23" spans="1:6" s="136" customFormat="1" ht="19.5" thickBot="1" x14ac:dyDescent="0.35">
      <c r="A23" s="135"/>
      <c r="B23" s="135"/>
      <c r="C23" s="135"/>
      <c r="D23" s="135"/>
      <c r="E23" s="135"/>
      <c r="F23" s="147">
        <f>SUM(F19:F22)</f>
        <v>11575166.279999999</v>
      </c>
    </row>
    <row r="24" spans="1:6" s="136" customFormat="1" ht="19.5" thickTop="1" x14ac:dyDescent="0.3">
      <c r="A24" s="135"/>
      <c r="B24" s="135"/>
      <c r="C24" s="135"/>
      <c r="D24" s="135"/>
      <c r="E24" s="135"/>
      <c r="F24" s="148"/>
    </row>
    <row r="25" spans="1:6" s="136" customFormat="1" ht="17.25" customHeight="1" x14ac:dyDescent="0.3">
      <c r="A25" s="135"/>
      <c r="B25" s="135"/>
      <c r="C25" s="135"/>
      <c r="D25" s="135"/>
      <c r="E25" s="135"/>
      <c r="F25" s="148"/>
    </row>
    <row r="26" spans="1:6" s="136" customFormat="1" ht="18.75" x14ac:dyDescent="0.3">
      <c r="A26" s="137"/>
      <c r="B26" s="135"/>
      <c r="C26" s="135" t="s">
        <v>410</v>
      </c>
      <c r="D26" s="135"/>
      <c r="E26" s="135"/>
      <c r="F26" s="148"/>
    </row>
    <row r="27" spans="1:6" s="136" customFormat="1" ht="18.75" x14ac:dyDescent="0.3">
      <c r="A27" s="135" t="s">
        <v>221</v>
      </c>
      <c r="B27" s="135"/>
      <c r="C27" s="135"/>
      <c r="D27" s="135"/>
      <c r="E27" s="135"/>
      <c r="F27" s="148"/>
    </row>
    <row r="28" spans="1:6" ht="14.25" customHeight="1" x14ac:dyDescent="0.3"/>
  </sheetData>
  <mergeCells count="3">
    <mergeCell ref="A3:F3"/>
    <mergeCell ref="A2:F2"/>
    <mergeCell ref="A1:F1"/>
  </mergeCells>
  <pageMargins left="0.2" right="0.12" top="0.56999999999999995" bottom="0.15" header="0.3" footer="0.15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A5" sqref="A5:A6"/>
    </sheetView>
  </sheetViews>
  <sheetFormatPr defaultRowHeight="20.25" x14ac:dyDescent="0.3"/>
  <cols>
    <col min="1" max="1" width="22.42578125" style="160" customWidth="1"/>
    <col min="2" max="2" width="28.7109375" style="160" customWidth="1"/>
    <col min="3" max="3" width="36.140625" style="161" customWidth="1"/>
    <col min="4" max="8" width="24.28515625" style="162" customWidth="1"/>
    <col min="9" max="11" width="9.140625" style="149"/>
    <col min="12" max="12" width="17" style="149" bestFit="1" customWidth="1"/>
    <col min="13" max="16384" width="9.140625" style="149"/>
  </cols>
  <sheetData>
    <row r="1" spans="1:8" s="8" customFormat="1" ht="27.75" customHeight="1" x14ac:dyDescent="0.4">
      <c r="A1" s="263" t="s">
        <v>0</v>
      </c>
      <c r="B1" s="263"/>
      <c r="C1" s="263"/>
      <c r="D1" s="263"/>
      <c r="E1" s="263"/>
      <c r="F1" s="263"/>
      <c r="G1" s="263"/>
      <c r="H1" s="263"/>
    </row>
    <row r="2" spans="1:8" s="8" customFormat="1" ht="27.75" customHeight="1" x14ac:dyDescent="0.4">
      <c r="A2" s="263" t="s">
        <v>74</v>
      </c>
      <c r="B2" s="263"/>
      <c r="C2" s="263"/>
      <c r="D2" s="263"/>
      <c r="E2" s="263"/>
      <c r="F2" s="263"/>
      <c r="G2" s="263"/>
      <c r="H2" s="263"/>
    </row>
    <row r="3" spans="1:8" s="8" customFormat="1" ht="27.75" customHeight="1" x14ac:dyDescent="0.4">
      <c r="A3" s="263" t="s">
        <v>75</v>
      </c>
      <c r="B3" s="263"/>
      <c r="C3" s="263"/>
      <c r="D3" s="263"/>
      <c r="E3" s="263"/>
      <c r="F3" s="263"/>
      <c r="G3" s="263"/>
      <c r="H3" s="263"/>
    </row>
    <row r="4" spans="1:8" s="134" customFormat="1" x14ac:dyDescent="0.3">
      <c r="A4" s="150" t="s">
        <v>455</v>
      </c>
      <c r="B4" s="150"/>
      <c r="C4" s="150"/>
      <c r="D4" s="150"/>
      <c r="E4" s="150"/>
      <c r="F4" s="150"/>
      <c r="G4" s="150"/>
      <c r="H4" s="150"/>
    </row>
    <row r="5" spans="1:8" s="134" customFormat="1" x14ac:dyDescent="0.3">
      <c r="A5" s="291" t="s">
        <v>124</v>
      </c>
      <c r="B5" s="291" t="s">
        <v>125</v>
      </c>
      <c r="C5" s="295" t="s">
        <v>126</v>
      </c>
      <c r="D5" s="293" t="s">
        <v>168</v>
      </c>
      <c r="E5" s="287" t="s">
        <v>106</v>
      </c>
      <c r="F5" s="287" t="s">
        <v>104</v>
      </c>
      <c r="G5" s="287" t="s">
        <v>105</v>
      </c>
      <c r="H5" s="287" t="s">
        <v>169</v>
      </c>
    </row>
    <row r="6" spans="1:8" s="134" customFormat="1" x14ac:dyDescent="0.3">
      <c r="A6" s="292"/>
      <c r="B6" s="292"/>
      <c r="C6" s="295"/>
      <c r="D6" s="294"/>
      <c r="E6" s="287"/>
      <c r="F6" s="287"/>
      <c r="G6" s="287"/>
      <c r="H6" s="287" t="s">
        <v>106</v>
      </c>
    </row>
    <row r="7" spans="1:8" s="134" customFormat="1" ht="81" x14ac:dyDescent="0.3">
      <c r="A7" s="151" t="s">
        <v>137</v>
      </c>
      <c r="B7" s="151" t="s">
        <v>58</v>
      </c>
      <c r="C7" s="151" t="s">
        <v>170</v>
      </c>
      <c r="D7" s="152">
        <v>1000000</v>
      </c>
      <c r="E7" s="152">
        <v>1000000</v>
      </c>
      <c r="F7" s="152">
        <v>1000000</v>
      </c>
      <c r="G7" s="152">
        <v>0</v>
      </c>
      <c r="H7" s="152"/>
    </row>
    <row r="8" spans="1:8" s="134" customFormat="1" x14ac:dyDescent="0.3">
      <c r="A8" s="153" t="s">
        <v>130</v>
      </c>
      <c r="B8" s="153" t="s">
        <v>171</v>
      </c>
      <c r="C8" s="153" t="s">
        <v>172</v>
      </c>
      <c r="D8" s="152">
        <v>193400</v>
      </c>
      <c r="E8" s="152">
        <v>193400</v>
      </c>
      <c r="F8" s="152">
        <v>193400</v>
      </c>
      <c r="G8" s="152">
        <v>0</v>
      </c>
      <c r="H8" s="154"/>
    </row>
    <row r="9" spans="1:8" s="134" customFormat="1" ht="40.5" x14ac:dyDescent="0.3">
      <c r="A9" s="153" t="s">
        <v>137</v>
      </c>
      <c r="B9" s="153" t="s">
        <v>58</v>
      </c>
      <c r="C9" s="153" t="s">
        <v>173</v>
      </c>
      <c r="D9" s="152">
        <v>1000000</v>
      </c>
      <c r="E9" s="155">
        <v>0</v>
      </c>
      <c r="F9" s="155">
        <v>0</v>
      </c>
      <c r="G9" s="152">
        <f t="shared" ref="G9:G10" si="0">D9-E9-F9</f>
        <v>1000000</v>
      </c>
      <c r="H9" s="152">
        <v>1000000</v>
      </c>
    </row>
    <row r="10" spans="1:8" s="134" customFormat="1" ht="40.5" x14ac:dyDescent="0.3">
      <c r="A10" s="153" t="s">
        <v>175</v>
      </c>
      <c r="B10" s="153" t="s">
        <v>175</v>
      </c>
      <c r="C10" s="153" t="s">
        <v>174</v>
      </c>
      <c r="D10" s="152">
        <v>429000</v>
      </c>
      <c r="E10" s="152">
        <v>0</v>
      </c>
      <c r="F10" s="152">
        <v>0</v>
      </c>
      <c r="G10" s="152">
        <f t="shared" si="0"/>
        <v>429000</v>
      </c>
      <c r="H10" s="152">
        <v>429000</v>
      </c>
    </row>
    <row r="11" spans="1:8" x14ac:dyDescent="0.3">
      <c r="A11" s="156"/>
      <c r="B11" s="156"/>
      <c r="C11" s="156"/>
      <c r="D11" s="157"/>
      <c r="E11" s="157"/>
      <c r="F11" s="157"/>
      <c r="G11" s="158"/>
      <c r="H11" s="158"/>
    </row>
    <row r="12" spans="1:8" s="135" customFormat="1" ht="23.25" customHeight="1" x14ac:dyDescent="0.3">
      <c r="A12" s="288" t="s">
        <v>73</v>
      </c>
      <c r="B12" s="289"/>
      <c r="C12" s="290"/>
      <c r="D12" s="159">
        <f>SUM(D7:D11)</f>
        <v>2622400</v>
      </c>
      <c r="E12" s="159">
        <f>SUM(E7:E11)</f>
        <v>1193400</v>
      </c>
      <c r="F12" s="159">
        <f>SUM(F7:F11)</f>
        <v>1193400</v>
      </c>
      <c r="G12" s="159">
        <f>SUM(G7:G11)</f>
        <v>1429000</v>
      </c>
      <c r="H12" s="159">
        <f>SUM(H7:H11)</f>
        <v>1429000</v>
      </c>
    </row>
  </sheetData>
  <mergeCells count="12">
    <mergeCell ref="H5:H6"/>
    <mergeCell ref="A12:C12"/>
    <mergeCell ref="A1:H1"/>
    <mergeCell ref="A2:H2"/>
    <mergeCell ref="A3:H3"/>
    <mergeCell ref="B5:B6"/>
    <mergeCell ref="D5:D6"/>
    <mergeCell ref="G5:G6"/>
    <mergeCell ref="A5:A6"/>
    <mergeCell ref="C5:C6"/>
    <mergeCell ref="E5:E6"/>
    <mergeCell ref="F5:F6"/>
  </mergeCells>
  <pageMargins left="0.62" right="0.12" top="0.70866141732283472" bottom="0.27559055118110237" header="0.31496062992125984" footer="0.55118110236220474"/>
  <pageSetup paperSize="9" scale="7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งบแสดงฐานะการเงิน</vt:lpstr>
      <vt:lpstr>หมายเหตุ1</vt:lpstr>
      <vt:lpstr>หมายเหตุ2</vt:lpstr>
      <vt:lpstr>หมายเหตุ3-5</vt:lpstr>
      <vt:lpstr>หมายเหตุ6</vt:lpstr>
      <vt:lpstr>หมายเหตุ 7</vt:lpstr>
      <vt:lpstr>หมายเหตุ8</vt:lpstr>
      <vt:lpstr>หมายเหตุ9</vt:lpstr>
      <vt:lpstr>แนบท้าย 9</vt:lpstr>
      <vt:lpstr>งบแสดงผลการดำเนินงาน</vt:lpstr>
      <vt:lpstr>หมายเหตุประกอบผลการดำเนินงาน1-2</vt:lpstr>
      <vt:lpstr>รับ-จ่าย</vt:lpstr>
      <vt:lpstr>'หมายเหตุ 7'!Print_Titles</vt:lpstr>
      <vt:lpstr>หมายเหตุ6!Print_Titles</vt:lpstr>
    </vt:vector>
  </TitlesOfParts>
  <Company>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DosMissU</dc:creator>
  <cp:lastModifiedBy>Pee</cp:lastModifiedBy>
  <cp:lastPrinted>2016-01-29T09:31:11Z</cp:lastPrinted>
  <dcterms:created xsi:type="dcterms:W3CDTF">2015-11-11T01:31:10Z</dcterms:created>
  <dcterms:modified xsi:type="dcterms:W3CDTF">2017-06-16T02:21:25Z</dcterms:modified>
</cp:coreProperties>
</file>